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b4c67308cf2bc57a/デスクトップ/"/>
    </mc:Choice>
  </mc:AlternateContent>
  <xr:revisionPtr revIDLastSave="589" documentId="8_{FFB4122C-D496-48D6-9B59-13FCA4C17800}" xr6:coauthVersionLast="47" xr6:coauthVersionMax="47" xr10:uidLastSave="{E1F2DF7B-4DE5-4237-8BC9-955C71E4B425}"/>
  <bookViews>
    <workbookView xWindow="-120" yWindow="-120" windowWidth="29040" windowHeight="15720" xr2:uid="{84A75F09-B106-48D2-A82B-E1C81CDD51BB}"/>
  </bookViews>
  <sheets>
    <sheet name="事業所認定調査票" sheetId="3" r:id="rId1"/>
    <sheet name="回答記入例" sheetId="13" state="hidden" r:id="rId2"/>
    <sheet name="集計データ" sheetId="2" state="hidden" r:id="rId3"/>
    <sheet name="算定データ"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3" l="1"/>
  <c r="M8" i="13" s="1"/>
  <c r="N8" i="3"/>
  <c r="M8" i="3" s="1"/>
  <c r="O8" i="3" s="1"/>
  <c r="J35" i="3"/>
  <c r="N12" i="3"/>
  <c r="O12" i="3"/>
  <c r="N13" i="3"/>
  <c r="N14" i="3"/>
  <c r="N16" i="3"/>
  <c r="N17" i="3"/>
  <c r="N18" i="3"/>
  <c r="N19" i="3"/>
  <c r="O19" i="3" s="1"/>
  <c r="N20" i="3"/>
  <c r="O20" i="3" s="1"/>
  <c r="N21" i="3"/>
  <c r="O21" i="3"/>
  <c r="N22" i="3"/>
  <c r="O22" i="3"/>
  <c r="N26" i="3"/>
  <c r="I31" i="13"/>
  <c r="I30" i="13"/>
  <c r="I29" i="13"/>
  <c r="I28" i="13"/>
  <c r="I27" i="13"/>
  <c r="N26" i="13"/>
  <c r="L26" i="13" s="1"/>
  <c r="I25" i="13"/>
  <c r="I24" i="13"/>
  <c r="I23" i="13"/>
  <c r="N22" i="13"/>
  <c r="O22" i="13" s="1"/>
  <c r="M22" i="13" s="1"/>
  <c r="N21" i="13"/>
  <c r="O21" i="13" s="1"/>
  <c r="M21" i="13" s="1"/>
  <c r="L21" i="13"/>
  <c r="N20" i="13"/>
  <c r="O20" i="13" s="1"/>
  <c r="M20" i="13" s="1"/>
  <c r="N19" i="13"/>
  <c r="O19" i="13" s="1"/>
  <c r="L19" i="13"/>
  <c r="N18" i="13"/>
  <c r="N17" i="13"/>
  <c r="I17" i="13"/>
  <c r="N16" i="13"/>
  <c r="I16" i="13"/>
  <c r="N14" i="13"/>
  <c r="I14" i="13" s="1"/>
  <c r="N13" i="13"/>
  <c r="O12" i="13"/>
  <c r="N12" i="13"/>
  <c r="L12" i="13"/>
  <c r="L11" i="13"/>
  <c r="N11" i="13" s="1"/>
  <c r="L10" i="13"/>
  <c r="N10" i="13" s="1"/>
  <c r="I8" i="3" l="1"/>
  <c r="O8" i="13"/>
  <c r="I8" i="13" s="1"/>
  <c r="I26" i="13"/>
  <c r="I12" i="13"/>
  <c r="I10" i="13"/>
  <c r="I14" i="3"/>
  <c r="P22" i="3"/>
  <c r="M19" i="13"/>
  <c r="P22" i="13"/>
  <c r="I19" i="13" s="1"/>
  <c r="L20" i="13"/>
  <c r="I25" i="3"/>
  <c r="I33" i="13" l="1"/>
  <c r="N3" i="2"/>
  <c r="I23" i="3"/>
  <c r="L3" i="2" s="1"/>
  <c r="L12" i="3"/>
  <c r="I27" i="3"/>
  <c r="Q3" i="2" s="1"/>
  <c r="I29" i="3"/>
  <c r="S3" i="2" s="1"/>
  <c r="Y3" i="2"/>
  <c r="X3" i="2"/>
  <c r="W3" i="2"/>
  <c r="D3" i="2"/>
  <c r="C3" i="2"/>
  <c r="B3" i="2"/>
  <c r="A3" i="2"/>
  <c r="P3" i="2"/>
  <c r="I26" i="3"/>
  <c r="O3" i="2" s="1"/>
  <c r="I31" i="3"/>
  <c r="U3" i="2" s="1"/>
  <c r="I30" i="3"/>
  <c r="T3" i="2" s="1"/>
  <c r="I28" i="3"/>
  <c r="R3" i="2" s="1"/>
  <c r="I24" i="3"/>
  <c r="M3" i="2" s="1"/>
  <c r="M22" i="3"/>
  <c r="M20" i="3"/>
  <c r="M21" i="3"/>
  <c r="M19" i="3"/>
  <c r="L11" i="3"/>
  <c r="N11" i="3" s="1"/>
  <c r="L10" i="3"/>
  <c r="N10" i="3" s="1"/>
  <c r="H3" i="2" l="1"/>
  <c r="L19" i="3"/>
  <c r="L20" i="3"/>
  <c r="L21" i="3"/>
  <c r="L26" i="3"/>
  <c r="I10" i="3"/>
  <c r="I17" i="3"/>
  <c r="J3" i="2" s="1"/>
  <c r="I12" i="3"/>
  <c r="I33" i="3" l="1"/>
  <c r="G3" i="2"/>
  <c r="I19" i="3"/>
  <c r="K3" i="2" s="1"/>
  <c r="F3" i="2"/>
  <c r="V3" i="2" l="1"/>
  <c r="I3" i="2"/>
  <c r="E3" i="2"/>
</calcChain>
</file>

<file path=xl/sharedStrings.xml><?xml version="1.0" encoding="utf-8"?>
<sst xmlns="http://schemas.openxmlformats.org/spreadsheetml/2006/main" count="350" uniqueCount="198">
  <si>
    <t>労働時間</t>
  </si>
  <si>
    <t>就業規則・給与規定</t>
  </si>
  <si>
    <t>社会保険加入状況</t>
  </si>
  <si>
    <t>スコア点</t>
    <rPh sb="3" eb="4">
      <t>テン</t>
    </rPh>
    <phoneticPr fontId="4"/>
  </si>
  <si>
    <t>選定項目</t>
    <rPh sb="0" eb="2">
      <t>センテイ</t>
    </rPh>
    <rPh sb="2" eb="4">
      <t>コウモク</t>
    </rPh>
    <phoneticPr fontId="7"/>
  </si>
  <si>
    <t>項目についての選定条件</t>
    <phoneticPr fontId="7"/>
  </si>
  <si>
    <t>①</t>
    <phoneticPr fontId="7"/>
  </si>
  <si>
    <t>就労事業収支</t>
    <rPh sb="1" eb="3">
      <t>ショクム</t>
    </rPh>
    <rPh sb="3" eb="5">
      <t>センテイホカ</t>
    </rPh>
    <phoneticPr fontId="7"/>
  </si>
  <si>
    <t>良質な就労の場づくり</t>
    <rPh sb="0" eb="2">
      <t>リョウシツ</t>
    </rPh>
    <rPh sb="3" eb="5">
      <t>シュウロウ</t>
    </rPh>
    <rPh sb="6" eb="7">
      <t>バ</t>
    </rPh>
    <phoneticPr fontId="7"/>
  </si>
  <si>
    <t>②</t>
    <phoneticPr fontId="7"/>
  </si>
  <si>
    <t>③</t>
    <phoneticPr fontId="7"/>
  </si>
  <si>
    <t>④</t>
    <phoneticPr fontId="7"/>
  </si>
  <si>
    <t>能力開発・能力向上への取組み　　　　　　　　　　　　　</t>
    <phoneticPr fontId="7"/>
  </si>
  <si>
    <t>事業運営の重点</t>
    <rPh sb="0" eb="4">
      <t>ジギョウウンエイ</t>
    </rPh>
    <rPh sb="5" eb="7">
      <t>ジュウテン</t>
    </rPh>
    <phoneticPr fontId="7"/>
  </si>
  <si>
    <t>⑤</t>
    <phoneticPr fontId="7"/>
  </si>
  <si>
    <t>支援力向上</t>
    <rPh sb="0" eb="3">
      <t>シエンリョク</t>
    </rPh>
    <rPh sb="3" eb="5">
      <t>コウジョウ</t>
    </rPh>
    <phoneticPr fontId="7"/>
  </si>
  <si>
    <t>⑦</t>
    <phoneticPr fontId="7"/>
  </si>
  <si>
    <t>一般就労への移行</t>
    <rPh sb="0" eb="4">
      <t>イッパンシュウロウ</t>
    </rPh>
    <rPh sb="6" eb="8">
      <t>イコウ</t>
    </rPh>
    <phoneticPr fontId="7"/>
  </si>
  <si>
    <t>労働環境</t>
    <rPh sb="0" eb="4">
      <t>ロウドウカンキョウ</t>
    </rPh>
    <phoneticPr fontId="7"/>
  </si>
  <si>
    <t>⑧</t>
    <phoneticPr fontId="7"/>
  </si>
  <si>
    <t>※「あり」が条件</t>
    <rPh sb="6" eb="8">
      <t>ジョウケン</t>
    </rPh>
    <phoneticPr fontId="7"/>
  </si>
  <si>
    <t>⑨</t>
    <phoneticPr fontId="7"/>
  </si>
  <si>
    <t>多様な働き方</t>
    <rPh sb="0" eb="2">
      <t>タヨウ</t>
    </rPh>
    <rPh sb="3" eb="4">
      <t>ハタラ</t>
    </rPh>
    <rPh sb="5" eb="6">
      <t>カタ</t>
    </rPh>
    <phoneticPr fontId="7"/>
  </si>
  <si>
    <t>⑩</t>
    <phoneticPr fontId="7"/>
  </si>
  <si>
    <t>⑪</t>
    <phoneticPr fontId="7"/>
  </si>
  <si>
    <t>⑫</t>
    <phoneticPr fontId="7"/>
  </si>
  <si>
    <t>減額特例制度の適用状況</t>
    <rPh sb="9" eb="11">
      <t>ジョウキョウ</t>
    </rPh>
    <phoneticPr fontId="7"/>
  </si>
  <si>
    <t>⑬</t>
    <phoneticPr fontId="7"/>
  </si>
  <si>
    <t>満足度把握</t>
    <rPh sb="3" eb="5">
      <t>ハアク</t>
    </rPh>
    <phoneticPr fontId="7"/>
  </si>
  <si>
    <t>地域社会との関わり</t>
    <rPh sb="0" eb="2">
      <t>チイキ</t>
    </rPh>
    <rPh sb="2" eb="4">
      <t>シャカイ</t>
    </rPh>
    <rPh sb="6" eb="7">
      <t>カカ</t>
    </rPh>
    <phoneticPr fontId="7"/>
  </si>
  <si>
    <t>⑭</t>
    <phoneticPr fontId="7"/>
  </si>
  <si>
    <t>企業との連携</t>
    <rPh sb="0" eb="2">
      <t>キギョウ</t>
    </rPh>
    <rPh sb="4" eb="6">
      <t>レンケイ</t>
    </rPh>
    <phoneticPr fontId="7"/>
  </si>
  <si>
    <t>⑮</t>
    <phoneticPr fontId="7"/>
  </si>
  <si>
    <t>地域共生</t>
    <rPh sb="0" eb="2">
      <t>チイキ</t>
    </rPh>
    <rPh sb="2" eb="4">
      <t>キョウセイ</t>
    </rPh>
    <phoneticPr fontId="7"/>
  </si>
  <si>
    <t>情報開示</t>
    <rPh sb="0" eb="4">
      <t>ジョウホウカイジ</t>
    </rPh>
    <phoneticPr fontId="7"/>
  </si>
  <si>
    <t>小　　計</t>
    <rPh sb="0" eb="1">
      <t>ショウ</t>
    </rPh>
    <rPh sb="3" eb="4">
      <t>ケイ</t>
    </rPh>
    <phoneticPr fontId="7"/>
  </si>
  <si>
    <t>満点170</t>
    <rPh sb="0" eb="2">
      <t>マンテン</t>
    </rPh>
    <phoneticPr fontId="3"/>
  </si>
  <si>
    <t>スコア点</t>
    <rPh sb="3" eb="4">
      <t>テン</t>
    </rPh>
    <phoneticPr fontId="7"/>
  </si>
  <si>
    <t>健全な事業運営</t>
    <rPh sb="0" eb="2">
      <t>ケンゼン</t>
    </rPh>
    <rPh sb="3" eb="7">
      <t>ジギョウウンエイ</t>
    </rPh>
    <phoneticPr fontId="7"/>
  </si>
  <si>
    <t>事業所名</t>
    <rPh sb="0" eb="3">
      <t>ジギョウショ</t>
    </rPh>
    <rPh sb="3" eb="4">
      <t>メイ</t>
    </rPh>
    <phoneticPr fontId="7"/>
  </si>
  <si>
    <t>採点方式</t>
    <rPh sb="0" eb="2">
      <t>サイテン</t>
    </rPh>
    <rPh sb="2" eb="4">
      <t>ホウシキ</t>
    </rPh>
    <phoneticPr fontId="4"/>
  </si>
  <si>
    <t>点数
（自動計算）</t>
    <rPh sb="0" eb="2">
      <t>テンスウ</t>
    </rPh>
    <rPh sb="4" eb="6">
      <t>ジドウ</t>
    </rPh>
    <rPh sb="6" eb="8">
      <t>ケイサン</t>
    </rPh>
    <phoneticPr fontId="7"/>
  </si>
  <si>
    <t>右数値記入欄に以下の数値をご記入ください</t>
    <rPh sb="0" eb="1">
      <t>ミギ</t>
    </rPh>
    <rPh sb="1" eb="3">
      <t>スウチ</t>
    </rPh>
    <rPh sb="3" eb="5">
      <t>キニュウ</t>
    </rPh>
    <rPh sb="5" eb="6">
      <t>ラン</t>
    </rPh>
    <rPh sb="7" eb="9">
      <t>イカ</t>
    </rPh>
    <rPh sb="10" eb="12">
      <t>スウチ</t>
    </rPh>
    <rPh sb="14" eb="16">
      <t>キニュウ</t>
    </rPh>
    <phoneticPr fontId="4"/>
  </si>
  <si>
    <t>⑥</t>
    <phoneticPr fontId="4"/>
  </si>
  <si>
    <t>支援困難者の受け入れ</t>
    <rPh sb="0" eb="2">
      <t>シエン</t>
    </rPh>
    <rPh sb="2" eb="5">
      <t>コンナンシャ</t>
    </rPh>
    <rPh sb="6" eb="7">
      <t>ウ</t>
    </rPh>
    <rPh sb="8" eb="9">
      <t>イ</t>
    </rPh>
    <phoneticPr fontId="4"/>
  </si>
  <si>
    <t>有：５点</t>
    <rPh sb="0" eb="1">
      <t>ユウ</t>
    </rPh>
    <rPh sb="3" eb="4">
      <t>テン</t>
    </rPh>
    <phoneticPr fontId="4"/>
  </si>
  <si>
    <t>30％以上：５点</t>
    <rPh sb="3" eb="5">
      <t>イジョウ</t>
    </rPh>
    <rPh sb="7" eb="8">
      <t>テン</t>
    </rPh>
    <phoneticPr fontId="4"/>
  </si>
  <si>
    <t>社会保険加入状況</t>
    <phoneticPr fontId="4"/>
  </si>
  <si>
    <t>社会保険加入者が実員の30％以上</t>
    <rPh sb="6" eb="7">
      <t>シャ</t>
    </rPh>
    <rPh sb="8" eb="9">
      <t>ジツ</t>
    </rPh>
    <rPh sb="9" eb="10">
      <t>イン</t>
    </rPh>
    <rPh sb="14" eb="16">
      <t>イジョウ</t>
    </rPh>
    <phoneticPr fontId="7"/>
  </si>
  <si>
    <t>スコア点数×1/2</t>
    <rPh sb="3" eb="5">
      <t>テンスウ</t>
    </rPh>
    <phoneticPr fontId="3"/>
  </si>
  <si>
    <t>定員</t>
    <rPh sb="0" eb="2">
      <t>テイイン</t>
    </rPh>
    <phoneticPr fontId="4"/>
  </si>
  <si>
    <t>名</t>
    <rPh sb="0" eb="1">
      <t>メイ</t>
    </rPh>
    <phoneticPr fontId="4"/>
  </si>
  <si>
    <t>数値記入欄
（数字のみ記入）</t>
    <rPh sb="0" eb="2">
      <t>スウチ</t>
    </rPh>
    <rPh sb="2" eb="5">
      <t>キニュウラン</t>
    </rPh>
    <rPh sb="7" eb="9">
      <t>スウジ</t>
    </rPh>
    <rPh sb="11" eb="13">
      <t>キニュウ</t>
    </rPh>
    <phoneticPr fontId="7"/>
  </si>
  <si>
    <t>都道府県名</t>
    <rPh sb="0" eb="4">
      <t>トドウフケン</t>
    </rPh>
    <rPh sb="4" eb="5">
      <t>メイ</t>
    </rPh>
    <phoneticPr fontId="4"/>
  </si>
  <si>
    <t>※都道府県、定員、現員は点数の自動計算に必要なため必ずご回答ください</t>
    <rPh sb="1" eb="5">
      <t>トドウフケン</t>
    </rPh>
    <rPh sb="6" eb="8">
      <t>テイイン</t>
    </rPh>
    <rPh sb="9" eb="11">
      <t>ゲンイン</t>
    </rPh>
    <rPh sb="12" eb="14">
      <t>テンスウ</t>
    </rPh>
    <rPh sb="15" eb="17">
      <t>ジドウ</t>
    </rPh>
    <rPh sb="17" eb="19">
      <t>ケイサン</t>
    </rPh>
    <rPh sb="20" eb="22">
      <t>ヒツヨウ</t>
    </rPh>
    <rPh sb="25" eb="26">
      <t>カナラ</t>
    </rPh>
    <rPh sb="28" eb="30">
      <t>カイトウ</t>
    </rPh>
    <phoneticPr fontId="4"/>
  </si>
  <si>
    <t>都道府県</t>
  </si>
  <si>
    <t>　平均賃金</t>
    <rPh sb="1" eb="3">
      <t>ヘイキン</t>
    </rPh>
    <rPh sb="3" eb="5">
      <t>チンギン</t>
    </rPh>
    <phoneticPr fontId="4"/>
  </si>
  <si>
    <t>最低賃金</t>
    <rPh sb="0" eb="2">
      <t>サイテイ</t>
    </rPh>
    <rPh sb="2" eb="4">
      <t>チンギン</t>
    </rPh>
    <phoneticPr fontId="4"/>
  </si>
  <si>
    <t>北海道</t>
  </si>
  <si>
    <t>青森県</t>
  </si>
  <si>
    <t>岩手県</t>
  </si>
  <si>
    <t>宮城県</t>
  </si>
  <si>
    <t>秋田県</t>
  </si>
  <si>
    <t>山形県</t>
  </si>
  <si>
    <t>福島県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</si>
  <si>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</si>
  <si>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</si>
  <si>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</si>
  <si>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</si>
  <si>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</si>
  <si>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</si>
  <si>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</si>
  <si>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</si>
  <si>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</si>
  <si>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</si>
  <si>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</si>
  <si>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</si>
  <si>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</si>
  <si>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</si>
  <si>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</si>
  <si>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</si>
  <si>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</si>
  <si>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</si>
  <si>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</si>
  <si>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</si>
  <si>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</si>
  <si>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</si>
  <si>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</si>
  <si>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</si>
  <si>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</si>
  <si>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</si>
  <si>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</si>
  <si>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</si>
  <si>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</si>
  <si>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</si>
  <si>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</si>
  <si>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</si>
  <si>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</si>
  <si>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熊本県</t>
  </si>
  <si>
    <t>大分県</t>
  </si>
  <si>
    <t>宮綺県</t>
  </si>
  <si>
    <t>鹿児島県</t>
  </si>
  <si>
    <t>沖縄県</t>
  </si>
  <si>
    <t>全国平均</t>
  </si>
  <si>
    <t>プルダウンリストから選択</t>
    <rPh sb="10" eb="12">
      <t>センタク</t>
    </rPh>
    <phoneticPr fontId="4"/>
  </si>
  <si>
    <t>金額</t>
    <rPh sb="0" eb="2">
      <t>キンガク</t>
    </rPh>
    <phoneticPr fontId="4"/>
  </si>
  <si>
    <t>点数</t>
    <rPh sb="0" eb="2">
      <t>テンスウ</t>
    </rPh>
    <phoneticPr fontId="4"/>
  </si>
  <si>
    <t>当該都道府県別平均賃金</t>
    <rPh sb="0" eb="2">
      <t>トウガイ</t>
    </rPh>
    <rPh sb="2" eb="6">
      <t>トドウフケン</t>
    </rPh>
    <rPh sb="6" eb="7">
      <t>ベツ</t>
    </rPh>
    <rPh sb="7" eb="9">
      <t>ヘイキン</t>
    </rPh>
    <rPh sb="9" eb="11">
      <t>チンギン</t>
    </rPh>
    <phoneticPr fontId="4"/>
  </si>
  <si>
    <t>当該都道府県別最低賃金</t>
    <rPh sb="0" eb="2">
      <t>トウガイ</t>
    </rPh>
    <rPh sb="2" eb="6">
      <t>トドウフケン</t>
    </rPh>
    <rPh sb="6" eb="7">
      <t>ベツ</t>
    </rPh>
    <rPh sb="7" eb="11">
      <t>サイテイチンギン</t>
    </rPh>
    <phoneticPr fontId="4"/>
  </si>
  <si>
    <t>社会保険加入者数</t>
    <rPh sb="0" eb="2">
      <t>シャカイ</t>
    </rPh>
    <rPh sb="2" eb="4">
      <t>ホケン</t>
    </rPh>
    <rPh sb="4" eb="8">
      <t>カニュウシャスウ</t>
    </rPh>
    <phoneticPr fontId="7"/>
  </si>
  <si>
    <t>スコア点</t>
  </si>
  <si>
    <t>参加回数</t>
    <rPh sb="0" eb="4">
      <t>サンカカイスウ</t>
    </rPh>
    <phoneticPr fontId="7"/>
  </si>
  <si>
    <t>有1、無2を記入</t>
    <rPh sb="0" eb="1">
      <t>ユウ</t>
    </rPh>
    <rPh sb="3" eb="4">
      <t>ム</t>
    </rPh>
    <rPh sb="6" eb="8">
      <t>キニュウ</t>
    </rPh>
    <phoneticPr fontId="7"/>
  </si>
  <si>
    <t>厚生労働省スコア方式・項目「Ⅴ地域連携活動」の点数（満点10点）</t>
    <rPh sb="0" eb="32">
      <t>テン</t>
    </rPh>
    <phoneticPr fontId="7"/>
  </si>
  <si>
    <t>集計用データ</t>
    <rPh sb="0" eb="3">
      <t>シュウケイヨウ</t>
    </rPh>
    <phoneticPr fontId="4"/>
  </si>
  <si>
    <t>事業所名</t>
    <rPh sb="0" eb="4">
      <t>ジギョウショメイ</t>
    </rPh>
    <phoneticPr fontId="4"/>
  </si>
  <si>
    <t>都道府県</t>
    <rPh sb="0" eb="4">
      <t>トドウフケン</t>
    </rPh>
    <phoneticPr fontId="4"/>
  </si>
  <si>
    <t>実員</t>
    <rPh sb="0" eb="2">
      <t>ジツイン</t>
    </rPh>
    <phoneticPr fontId="4"/>
  </si>
  <si>
    <t>利用者賃金</t>
    <rPh sb="0" eb="3">
      <t>リヨウシャ</t>
    </rPh>
    <rPh sb="3" eb="5">
      <t>チンギン</t>
    </rPh>
    <phoneticPr fontId="7"/>
  </si>
  <si>
    <t>能力開発・能力向上　　　　　　　　</t>
    <phoneticPr fontId="4"/>
  </si>
  <si>
    <t>支援困難者受入</t>
    <rPh sb="0" eb="2">
      <t>シエン</t>
    </rPh>
    <rPh sb="2" eb="5">
      <t>コンナンシャ</t>
    </rPh>
    <rPh sb="5" eb="6">
      <t>ウ</t>
    </rPh>
    <rPh sb="6" eb="7">
      <t>イ</t>
    </rPh>
    <phoneticPr fontId="4"/>
  </si>
  <si>
    <r>
      <t>雇用</t>
    </r>
    <r>
      <rPr>
        <sz val="10"/>
        <rFont val="ＭＳ Ｐ明朝"/>
        <family val="1"/>
        <charset val="128"/>
      </rPr>
      <t>保険加入</t>
    </r>
    <rPh sb="0" eb="2">
      <t>コヨウ</t>
    </rPh>
    <rPh sb="2" eb="4">
      <t>ホケン</t>
    </rPh>
    <rPh sb="4" eb="6">
      <t>カニュウ</t>
    </rPh>
    <phoneticPr fontId="7"/>
  </si>
  <si>
    <t>減額特例適用状況</t>
    <rPh sb="6" eb="8">
      <t>ジョウキョウ</t>
    </rPh>
    <phoneticPr fontId="7"/>
  </si>
  <si>
    <t>月額平均賃金</t>
    <rPh sb="0" eb="2">
      <t>ゲツガク</t>
    </rPh>
    <rPh sb="2" eb="4">
      <t>ヘイキン</t>
    </rPh>
    <rPh sb="4" eb="6">
      <t>チンギン</t>
    </rPh>
    <phoneticPr fontId="4"/>
  </si>
  <si>
    <t>平均時給</t>
    <rPh sb="0" eb="2">
      <t>ヘイキン</t>
    </rPh>
    <rPh sb="2" eb="4">
      <t>ジキュウ</t>
    </rPh>
    <phoneticPr fontId="4"/>
  </si>
  <si>
    <t>平均労働時間</t>
    <rPh sb="0" eb="2">
      <t>ヘイキン</t>
    </rPh>
    <rPh sb="2" eb="4">
      <t>ロウドウ</t>
    </rPh>
    <rPh sb="4" eb="6">
      <t>ジカン</t>
    </rPh>
    <phoneticPr fontId="4"/>
  </si>
  <si>
    <t>合計</t>
    <rPh sb="0" eb="2">
      <t>ゴウケイ</t>
    </rPh>
    <phoneticPr fontId="4"/>
  </si>
  <si>
    <t>応募要件</t>
    <rPh sb="0" eb="2">
      <t>オウボ</t>
    </rPh>
    <rPh sb="2" eb="4">
      <t>ヨウケン</t>
    </rPh>
    <phoneticPr fontId="4"/>
  </si>
  <si>
    <t>無：５点</t>
    <rPh sb="0" eb="1">
      <t>ム</t>
    </rPh>
    <rPh sb="3" eb="4">
      <t>テン</t>
    </rPh>
    <phoneticPr fontId="4"/>
  </si>
  <si>
    <t>減額特例制度適用者の有無</t>
    <rPh sb="0" eb="2">
      <t>ゲンガク</t>
    </rPh>
    <rPh sb="2" eb="4">
      <t>トクレイ</t>
    </rPh>
    <rPh sb="4" eb="6">
      <t>セイド</t>
    </rPh>
    <rPh sb="6" eb="9">
      <t>テキヨウシャ</t>
    </rPh>
    <rPh sb="10" eb="12">
      <t>ウム</t>
    </rPh>
    <phoneticPr fontId="7"/>
  </si>
  <si>
    <t>優 良 A 型 事 業 所 認 定 調 査 票</t>
    <rPh sb="18" eb="19">
      <t>チョウ</t>
    </rPh>
    <rPh sb="20" eb="21">
      <t>サ</t>
    </rPh>
    <rPh sb="22" eb="23">
      <t>ヒョウ</t>
    </rPh>
    <phoneticPr fontId="4"/>
  </si>
  <si>
    <t>利用者を対象とした仕事や支援等に対する満足度等に関する調査実施の有無</t>
    <rPh sb="9" eb="11">
      <t>シゴト</t>
    </rPh>
    <rPh sb="12" eb="14">
      <t>シエン</t>
    </rPh>
    <rPh sb="14" eb="15">
      <t>トウ</t>
    </rPh>
    <rPh sb="22" eb="23">
      <t>トウ</t>
    </rPh>
    <rPh sb="32" eb="34">
      <t>ウム</t>
    </rPh>
    <phoneticPr fontId="7"/>
  </si>
  <si>
    <t>地域の自治体、住民組織等との連携等、他A型やB型事業所等との連携の有無</t>
    <rPh sb="16" eb="17">
      <t>ナド</t>
    </rPh>
    <rPh sb="18" eb="19">
      <t>タ</t>
    </rPh>
    <rPh sb="20" eb="21">
      <t>ガタ</t>
    </rPh>
    <rPh sb="23" eb="24">
      <t>ガタ</t>
    </rPh>
    <rPh sb="24" eb="26">
      <t>ジギョウ</t>
    </rPh>
    <rPh sb="26" eb="27">
      <t>ショ</t>
    </rPh>
    <rPh sb="27" eb="28">
      <t>ナド</t>
    </rPh>
    <rPh sb="30" eb="32">
      <t>レンケイ</t>
    </rPh>
    <rPh sb="33" eb="35">
      <t>ウム</t>
    </rPh>
    <phoneticPr fontId="7"/>
  </si>
  <si>
    <t>労働時間・日数</t>
    <rPh sb="5" eb="7">
      <t>ニッスウ</t>
    </rPh>
    <phoneticPr fontId="7"/>
  </si>
  <si>
    <t>実員</t>
    <rPh sb="0" eb="1">
      <t>ジツ</t>
    </rPh>
    <rPh sb="1" eb="2">
      <t>イン</t>
    </rPh>
    <phoneticPr fontId="4"/>
  </si>
  <si>
    <t>場所</t>
  </si>
  <si>
    <t>研修会名</t>
  </si>
  <si>
    <t>開催年月</t>
    <phoneticPr fontId="4"/>
  </si>
  <si>
    <t>⑤支援力向上　参加された全Ａネット主催の研修会のご回答欄</t>
    <rPh sb="1" eb="3">
      <t>シエン</t>
    </rPh>
    <rPh sb="3" eb="4">
      <t>リョク</t>
    </rPh>
    <rPh sb="4" eb="6">
      <t>コウジョウ</t>
    </rPh>
    <rPh sb="7" eb="9">
      <t>サンカ</t>
    </rPh>
    <rPh sb="12" eb="13">
      <t>ゼン</t>
    </rPh>
    <rPh sb="17" eb="19">
      <t>シュサイ</t>
    </rPh>
    <rPh sb="20" eb="23">
      <t>ケンシュウカイ</t>
    </rPh>
    <rPh sb="25" eb="28">
      <t>カイトウラン</t>
    </rPh>
    <phoneticPr fontId="4"/>
  </si>
  <si>
    <t>実施している項目数</t>
    <rPh sb="0" eb="2">
      <t>ジッシ</t>
    </rPh>
    <rPh sb="6" eb="9">
      <t>コウモクスウ</t>
    </rPh>
    <phoneticPr fontId="4"/>
  </si>
  <si>
    <t>ア：原則、当該都道府県における昨年度の都道府県別平均賃金以上であること。ま
　　た、当該都道府県の都道府県別平均賃金の1.2倍以上の場合には加点</t>
    <rPh sb="15" eb="18">
      <t>サクネンド</t>
    </rPh>
    <rPh sb="66" eb="68">
      <t>バアイ</t>
    </rPh>
    <rPh sb="70" eb="72">
      <t>カテン</t>
    </rPh>
    <phoneticPr fontId="7"/>
  </si>
  <si>
    <t>該当者の人数</t>
    <rPh sb="0" eb="2">
      <t>ガイトウ</t>
    </rPh>
    <rPh sb="2" eb="3">
      <t>シャ</t>
    </rPh>
    <rPh sb="4" eb="6">
      <t>ニンズウ</t>
    </rPh>
    <phoneticPr fontId="7"/>
  </si>
  <si>
    <t>該当者の割合</t>
    <rPh sb="0" eb="3">
      <t>ガイトウシャ</t>
    </rPh>
    <rPh sb="4" eb="6">
      <t>ワリアイ</t>
    </rPh>
    <phoneticPr fontId="4"/>
  </si>
  <si>
    <t xml:space="preserve">以下の全項目の事業所ホームページにおける公表の有無
 ア.貸借対照表、事業活動計算書(損益計算書、正味財産増減計算書等を含
 　む)、就労支援事業事業活動計算書、就労支援事業別事業活動明細書
 イ.主な生産活動の内容
 エ.平均月額賃金                                   </t>
    <rPh sb="0" eb="2">
      <t>イカ</t>
    </rPh>
    <rPh sb="3" eb="4">
      <t>ゼン</t>
    </rPh>
    <rPh sb="4" eb="6">
      <t>コウモク</t>
    </rPh>
    <rPh sb="23" eb="25">
      <t>ウム</t>
    </rPh>
    <rPh sb="60" eb="61">
      <t>フク</t>
    </rPh>
    <phoneticPr fontId="7"/>
  </si>
  <si>
    <r>
      <t xml:space="preserve"> ア.法人で直接職業訓練メニューを実施している
 イ.法人外部に委託して職業訓練メニューを実施している
 ウ.資格取得や昇格を制度化している
 エ.資格や能力に応じた昇給を制度化している
 オ.障害に配慮したマニュアルや冶具を整備している
 </t>
    </r>
    <r>
      <rPr>
        <sz val="11"/>
        <color theme="5"/>
        <rFont val="游ゴシック"/>
        <family val="3"/>
        <charset val="128"/>
        <scheme val="minor"/>
      </rPr>
      <t>↓実施内容把握のため上記ア～オのうち実施している番号を下記の欄に記入</t>
    </r>
    <rPh sb="122" eb="124">
      <t>ジッシ</t>
    </rPh>
    <rPh sb="126" eb="128">
      <t>ハアク</t>
    </rPh>
    <rPh sb="131" eb="133">
      <t>ジョウキ</t>
    </rPh>
    <rPh sb="139" eb="141">
      <t>ジッシ</t>
    </rPh>
    <rPh sb="145" eb="147">
      <t>バンゴウ</t>
    </rPh>
    <rPh sb="148" eb="150">
      <t>カキ</t>
    </rPh>
    <rPh sb="151" eb="152">
      <t>ラン</t>
    </rPh>
    <rPh sb="153" eb="155">
      <t>キニュウ</t>
    </rPh>
    <phoneticPr fontId="7"/>
  </si>
  <si>
    <t>全Aネット主催の研修会に事業所の職員が１回以上参加していること。
 　⇒　右欄に参加回数をご記入の上、本調査票下の回答欄に参加された研修会の
　　　 開催年月、場所、研修名をご記入ください</t>
    <rPh sb="9" eb="10">
      <t>ゼン</t>
    </rPh>
    <rPh sb="14" eb="16">
      <t>シュサイ</t>
    </rPh>
    <rPh sb="17" eb="20">
      <t>ケンシュウカイ</t>
    </rPh>
    <rPh sb="21" eb="24">
      <t>ジギョウショ</t>
    </rPh>
    <rPh sb="25" eb="27">
      <t>ショクイン</t>
    </rPh>
    <rPh sb="29" eb="30">
      <t>カイ</t>
    </rPh>
    <rPh sb="30" eb="32">
      <t>イジョウサンカ</t>
    </rPh>
    <rPh sb="37" eb="39">
      <t>ミギラン</t>
    </rPh>
    <rPh sb="40" eb="44">
      <t>サンカカイスウ</t>
    </rPh>
    <rPh sb="46" eb="48">
      <t>キニュウ</t>
    </rPh>
    <rPh sb="49" eb="50">
      <t>ウエ</t>
    </rPh>
    <rPh sb="51" eb="52">
      <t>ホン</t>
    </rPh>
    <rPh sb="52" eb="54">
      <t>チョウサ</t>
    </rPh>
    <rPh sb="54" eb="55">
      <t>ヒョウ</t>
    </rPh>
    <rPh sb="55" eb="56">
      <t>シタ</t>
    </rPh>
    <rPh sb="57" eb="59">
      <t>カイトウ</t>
    </rPh>
    <rPh sb="59" eb="60">
      <t>ラン</t>
    </rPh>
    <rPh sb="61" eb="63">
      <t>サンカ</t>
    </rPh>
    <rPh sb="66" eb="69">
      <t>ケンシュウカイ</t>
    </rPh>
    <rPh sb="75" eb="77">
      <t>カイサイ</t>
    </rPh>
    <rPh sb="77" eb="79">
      <t>ネンゲツ</t>
    </rPh>
    <rPh sb="78" eb="79">
      <t>ガツ</t>
    </rPh>
    <rPh sb="80" eb="82">
      <t>バショ</t>
    </rPh>
    <rPh sb="83" eb="86">
      <t>ケンシュウメイ</t>
    </rPh>
    <rPh sb="88" eb="90">
      <t>キニュウ</t>
    </rPh>
    <phoneticPr fontId="7"/>
  </si>
  <si>
    <t>ア.１級人数</t>
    <rPh sb="3" eb="4">
      <t>キュウ</t>
    </rPh>
    <rPh sb="4" eb="6">
      <t>ニンズウ</t>
    </rPh>
    <phoneticPr fontId="7"/>
  </si>
  <si>
    <t>イ.区分2以上または精神２級以上人数</t>
    <rPh sb="2" eb="4">
      <t>クブン</t>
    </rPh>
    <rPh sb="5" eb="7">
      <t>イジョウ</t>
    </rPh>
    <phoneticPr fontId="4"/>
  </si>
  <si>
    <t>ウ.重度判定人数</t>
    <rPh sb="2" eb="4">
      <t>ジュウド</t>
    </rPh>
    <rPh sb="4" eb="6">
      <t>ハンテイ</t>
    </rPh>
    <rPh sb="6" eb="8">
      <t>ニンズウ</t>
    </rPh>
    <phoneticPr fontId="4"/>
  </si>
  <si>
    <t>ア.該当者の割合</t>
    <rPh sb="2" eb="5">
      <t>ガイトウシャ</t>
    </rPh>
    <rPh sb="6" eb="8">
      <t>ワリアイ</t>
    </rPh>
    <phoneticPr fontId="4"/>
  </si>
  <si>
    <t>イ.該当者の割合</t>
    <rPh sb="2" eb="5">
      <t>ガイトウシャ</t>
    </rPh>
    <rPh sb="6" eb="8">
      <t>ワリアイ</t>
    </rPh>
    <phoneticPr fontId="4"/>
  </si>
  <si>
    <t>ウ.該当者の割合</t>
    <rPh sb="6" eb="8">
      <t>ワリアイ</t>
    </rPh>
    <phoneticPr fontId="4"/>
  </si>
  <si>
    <t>加入者の割合</t>
    <rPh sb="0" eb="3">
      <t>カニュウシャ</t>
    </rPh>
    <rPh sb="4" eb="6">
      <t>ワリアイ</t>
    </rPh>
    <phoneticPr fontId="4"/>
  </si>
  <si>
    <t>社会保険</t>
    <rPh sb="0" eb="2">
      <t>シャカイ</t>
    </rPh>
    <rPh sb="2" eb="4">
      <t>ホケン</t>
    </rPh>
    <phoneticPr fontId="4"/>
  </si>
  <si>
    <t>実員に占める割合</t>
    <rPh sb="0" eb="2">
      <t>ジツイン</t>
    </rPh>
    <rPh sb="3" eb="4">
      <t>シ</t>
    </rPh>
    <rPh sb="6" eb="8">
      <t>ワリアイ</t>
    </rPh>
    <phoneticPr fontId="4"/>
  </si>
  <si>
    <t>50％以上：10点</t>
    <rPh sb="3" eb="5">
      <t>イジョウ</t>
    </rPh>
    <rPh sb="8" eb="9">
      <t>テン</t>
    </rPh>
    <phoneticPr fontId="4"/>
  </si>
  <si>
    <t>2回以上：5点</t>
    <rPh sb="1" eb="2">
      <t>カイ</t>
    </rPh>
    <rPh sb="2" eb="4">
      <t>イジョウ</t>
    </rPh>
    <rPh sb="6" eb="7">
      <t>テン</t>
    </rPh>
    <phoneticPr fontId="4"/>
  </si>
  <si>
    <t>過去3年間の一般就労移行者合計人数</t>
    <rPh sb="0" eb="2">
      <t>カコ</t>
    </rPh>
    <rPh sb="3" eb="5">
      <t>ネンカン</t>
    </rPh>
    <rPh sb="6" eb="8">
      <t>イッパン</t>
    </rPh>
    <rPh sb="8" eb="10">
      <t>シュウロウ</t>
    </rPh>
    <rPh sb="10" eb="13">
      <t>イコウシャ</t>
    </rPh>
    <rPh sb="13" eb="15">
      <t>ゴウケイ</t>
    </rPh>
    <rPh sb="15" eb="16">
      <t>ニン</t>
    </rPh>
    <rPh sb="16" eb="17">
      <t>スウ</t>
    </rPh>
    <phoneticPr fontId="7"/>
  </si>
  <si>
    <t>事業所月額平均賃金
＜　　　　　　　　円＞</t>
    <rPh sb="0" eb="3">
      <t>ジギョウショ</t>
    </rPh>
    <rPh sb="3" eb="5">
      <t>ゲツガク</t>
    </rPh>
    <rPh sb="5" eb="7">
      <t>ヘイキン</t>
    </rPh>
    <rPh sb="7" eb="9">
      <t>チンギン</t>
    </rPh>
    <rPh sb="19" eb="20">
      <t>エン</t>
    </rPh>
    <phoneticPr fontId="4"/>
  </si>
  <si>
    <t>５カウント以上：15点
３～４カウント：10点
１～２カウント： ５点
０カウント：０点</t>
    <rPh sb="5" eb="7">
      <t>イジョウ</t>
    </rPh>
    <rPh sb="10" eb="11">
      <t>テン</t>
    </rPh>
    <rPh sb="22" eb="23">
      <t>テン</t>
    </rPh>
    <rPh sb="43" eb="44">
      <t>テン</t>
    </rPh>
    <phoneticPr fontId="4"/>
  </si>
  <si>
    <t>該当人数を記入すると自動で割合を計算し、条件を満たした数に応じて配点
 ア.年金１級受給者が実員の30％以上は１カウント（50％以上は2カウント）
 イ.障害程度区分２以上または精神障害者手帳２級以上が実員の30％以上１カウン
　 ト（50％以上は２カウント）
 ウ.職業的重度判定者が実員の20％以上１カウント（40％以上は２カウント）
 エ.刑務所等出所者等が1人以上１カウント（２人以上もしくは１人でも障がい者で
　  ある場合には２カウント）
         →エの数値をご記入ください＜出所者数　　名（うち障がい者数　　名）＞</t>
    <rPh sb="46" eb="48">
      <t>ジツイン</t>
    </rPh>
    <rPh sb="64" eb="66">
      <t>イジョウ</t>
    </rPh>
    <rPh sb="101" eb="103">
      <t>ジツイン</t>
    </rPh>
    <rPh sb="121" eb="123">
      <t>イジョウ</t>
    </rPh>
    <rPh sb="141" eb="142">
      <t>シャ</t>
    </rPh>
    <rPh sb="143" eb="145">
      <t>ジツイン</t>
    </rPh>
    <rPh sb="160" eb="162">
      <t>イジョウ</t>
    </rPh>
    <rPh sb="193" eb="194">
      <t>ニン</t>
    </rPh>
    <rPh sb="194" eb="196">
      <t>イジョウ</t>
    </rPh>
    <rPh sb="201" eb="202">
      <t>ニン</t>
    </rPh>
    <rPh sb="204" eb="205">
      <t>ショウ</t>
    </rPh>
    <rPh sb="207" eb="208">
      <t>シャ</t>
    </rPh>
    <rPh sb="215" eb="217">
      <t>バアイ</t>
    </rPh>
    <rPh sb="238" eb="240">
      <t>スウチ</t>
    </rPh>
    <rPh sb="242" eb="244">
      <t>キニュウ</t>
    </rPh>
    <rPh sb="249" eb="251">
      <t>シュッショ</t>
    </rPh>
    <rPh sb="251" eb="252">
      <t>シャ</t>
    </rPh>
    <rPh sb="252" eb="253">
      <t>スウ</t>
    </rPh>
    <rPh sb="255" eb="256">
      <t>メイ</t>
    </rPh>
    <rPh sb="259" eb="260">
      <t>ショウ</t>
    </rPh>
    <rPh sb="262" eb="263">
      <t>シャ</t>
    </rPh>
    <rPh sb="263" eb="264">
      <t>スウ</t>
    </rPh>
    <rPh sb="266" eb="267">
      <t>メイ</t>
    </rPh>
    <phoneticPr fontId="4"/>
  </si>
  <si>
    <t>長崎県</t>
    <rPh sb="0" eb="2">
      <t>ナガサキ</t>
    </rPh>
    <phoneticPr fontId="4"/>
  </si>
  <si>
    <t>茨城県</t>
    <rPh sb="0" eb="3">
      <t>イバラギケン</t>
    </rPh>
    <phoneticPr fontId="4"/>
  </si>
  <si>
    <t>＊厚生労働省スコア表（全体、実績Ⅰ～Ⅳ及び地域活動実施状況報告書）と工賃等実績報告書データを必ず添付してください。</t>
    <rPh sb="1" eb="3">
      <t>コウセイ</t>
    </rPh>
    <rPh sb="3" eb="6">
      <t>ロウドウショウ</t>
    </rPh>
    <rPh sb="9" eb="10">
      <t>ヒョウ</t>
    </rPh>
    <rPh sb="34" eb="36">
      <t>コウチン</t>
    </rPh>
    <rPh sb="36" eb="37">
      <t>ナド</t>
    </rPh>
    <rPh sb="37" eb="39">
      <t>ジッセキ</t>
    </rPh>
    <rPh sb="39" eb="42">
      <t>ホウコクショ</t>
    </rPh>
    <rPh sb="46" eb="47">
      <t>カナラ</t>
    </rPh>
    <rPh sb="48" eb="50">
      <t>テンプ</t>
    </rPh>
    <phoneticPr fontId="4"/>
  </si>
  <si>
    <t>5名以上：15点
3～4名：10点
1～2名：5点
０名：０点</t>
    <rPh sb="27" eb="28">
      <t>メイ</t>
    </rPh>
    <rPh sb="30" eb="31">
      <t>テン</t>
    </rPh>
    <phoneticPr fontId="4"/>
  </si>
  <si>
    <t>カウント数</t>
    <rPh sb="4" eb="5">
      <t>スウ</t>
    </rPh>
    <phoneticPr fontId="4"/>
  </si>
  <si>
    <t>エ.人数や障がいの有無に応じた
　 カウント数</t>
    <rPh sb="2" eb="4">
      <t>ニンズ</t>
    </rPh>
    <rPh sb="5" eb="6">
      <t>ショウ</t>
    </rPh>
    <rPh sb="9" eb="11">
      <t>ウム</t>
    </rPh>
    <rPh sb="12" eb="13">
      <t>オウ</t>
    </rPh>
    <rPh sb="22" eb="23">
      <t>スウ</t>
    </rPh>
    <phoneticPr fontId="4"/>
  </si>
  <si>
    <t>就労（1日4時間以上）日数が１週間に４日以上の利用者が実員の５０％以上</t>
    <rPh sb="0" eb="2">
      <t>シュウロウ</t>
    </rPh>
    <rPh sb="4" eb="5">
      <t>ニチ</t>
    </rPh>
    <rPh sb="6" eb="10">
      <t>ジカンイジョウ</t>
    </rPh>
    <rPh sb="11" eb="13">
      <t>ニッスウ</t>
    </rPh>
    <rPh sb="15" eb="17">
      <t>シュウカン</t>
    </rPh>
    <rPh sb="19" eb="22">
      <t>ニチイジョウ</t>
    </rPh>
    <rPh sb="23" eb="26">
      <t>リヨウシャ</t>
    </rPh>
    <rPh sb="27" eb="28">
      <t>ジツ</t>
    </rPh>
    <rPh sb="28" eb="29">
      <t>イン</t>
    </rPh>
    <rPh sb="33" eb="35">
      <t>イジョウ</t>
    </rPh>
    <phoneticPr fontId="7"/>
  </si>
  <si>
    <t>過去3年間の一般就労への移行者の合計人数</t>
    <rPh sb="0" eb="2">
      <t>カコ</t>
    </rPh>
    <rPh sb="3" eb="4">
      <t>ネン</t>
    </rPh>
    <rPh sb="4" eb="5">
      <t>カン</t>
    </rPh>
    <rPh sb="6" eb="10">
      <t>イッパンシュウロウ</t>
    </rPh>
    <rPh sb="12" eb="15">
      <t>イコウシャ</t>
    </rPh>
    <rPh sb="16" eb="18">
      <t>ゴウケイ</t>
    </rPh>
    <rPh sb="18" eb="20">
      <t>ニンズウ</t>
    </rPh>
    <phoneticPr fontId="7"/>
  </si>
  <si>
    <t>事業所平均時給
＜　　　　　　　　円＞</t>
    <rPh sb="0" eb="3">
      <t>ジギョウショ</t>
    </rPh>
    <rPh sb="3" eb="5">
      <t>ヘイキン</t>
    </rPh>
    <rPh sb="5" eb="7">
      <t>ジキュウ</t>
    </rPh>
    <phoneticPr fontId="4"/>
  </si>
  <si>
    <r>
      <t xml:space="preserve">賃金水準
</t>
    </r>
    <r>
      <rPr>
        <sz val="9"/>
        <rFont val="游ゴシック"/>
        <family val="3"/>
        <charset val="128"/>
        <scheme val="minor"/>
      </rPr>
      <t>（アの条件を満たさない場合にはイで回答。どちらの場合も工賃等実績報告書データを＜＞に記載）</t>
    </r>
    <rPh sb="0" eb="1">
      <t>カネ</t>
    </rPh>
    <rPh sb="2" eb="4">
      <t>スイジュン</t>
    </rPh>
    <rPh sb="7" eb="9">
      <t>ジョウケン</t>
    </rPh>
    <rPh sb="10" eb="11">
      <t>ミ</t>
    </rPh>
    <rPh sb="16" eb="18">
      <t>バアイ</t>
    </rPh>
    <rPh sb="21" eb="23">
      <t>カイトウ</t>
    </rPh>
    <rPh sb="29" eb="31">
      <t>バアイ</t>
    </rPh>
    <rPh sb="32" eb="34">
      <t>コウチン</t>
    </rPh>
    <rPh sb="34" eb="35">
      <t>ナド</t>
    </rPh>
    <rPh sb="35" eb="37">
      <t>ジッセキ</t>
    </rPh>
    <rPh sb="37" eb="40">
      <t>ホウコクショ</t>
    </rPh>
    <rPh sb="47" eb="49">
      <t>キサイ</t>
    </rPh>
    <phoneticPr fontId="7"/>
  </si>
  <si>
    <r>
      <t>エ.</t>
    </r>
    <r>
      <rPr>
        <sz val="9"/>
        <rFont val="游ゴシック"/>
        <family val="3"/>
        <charset val="128"/>
        <scheme val="minor"/>
      </rPr>
      <t>１人は１を記入、２人以上もしくは１人でも障がい者の場合には２を記入</t>
    </r>
    <rPh sb="3" eb="4">
      <t>ニン</t>
    </rPh>
    <rPh sb="7" eb="9">
      <t>キニュウ</t>
    </rPh>
    <rPh sb="11" eb="12">
      <t>ニン</t>
    </rPh>
    <rPh sb="12" eb="14">
      <t>イジョウ</t>
    </rPh>
    <rPh sb="19" eb="20">
      <t>ニン</t>
    </rPh>
    <rPh sb="22" eb="23">
      <t>ショウ</t>
    </rPh>
    <rPh sb="25" eb="26">
      <t>シャ</t>
    </rPh>
    <rPh sb="27" eb="29">
      <t>バアイ</t>
    </rPh>
    <rPh sb="33" eb="35">
      <t>キニュウ</t>
    </rPh>
    <phoneticPr fontId="4"/>
  </si>
  <si>
    <t>イ：平均賃金以上を満たさない場合は当該県における昨年度の平均時給以上である
　　こと。</t>
    <rPh sb="2" eb="4">
      <t>ヘイキン</t>
    </rPh>
    <rPh sb="4" eb="6">
      <t>チンギン</t>
    </rPh>
    <rPh sb="6" eb="8">
      <t>イジョウ</t>
    </rPh>
    <rPh sb="24" eb="27">
      <t>サクネンド</t>
    </rPh>
    <rPh sb="28" eb="30">
      <t>ヘイキン</t>
    </rPh>
    <rPh sb="30" eb="32">
      <t>ジキュウ</t>
    </rPh>
    <rPh sb="32" eb="34">
      <t>イジョウ</t>
    </rPh>
    <phoneticPr fontId="4"/>
  </si>
  <si>
    <r>
      <t>赤字年度があっても、その年度</t>
    </r>
    <r>
      <rPr>
        <b/>
        <sz val="11"/>
        <color rgb="FF0070C0"/>
        <rFont val="游ゴシック"/>
        <family val="3"/>
        <charset val="128"/>
        <scheme val="minor"/>
      </rPr>
      <t>(3か年の内)</t>
    </r>
    <r>
      <rPr>
        <sz val="11"/>
        <rFont val="游ゴシック"/>
        <family val="3"/>
        <charset val="128"/>
        <scheme val="minor"/>
      </rPr>
      <t>の賃金総額/生産活動収支が90％を超えている場合、（資料提示の上）スコア点に5点を加点できる</t>
    </r>
    <rPh sb="2" eb="4">
      <t>ネンド</t>
    </rPh>
    <rPh sb="12" eb="14">
      <t>ネンド</t>
    </rPh>
    <rPh sb="17" eb="18">
      <t>ネン</t>
    </rPh>
    <rPh sb="19" eb="20">
      <t>ウチ</t>
    </rPh>
    <rPh sb="38" eb="39">
      <t>コ</t>
    </rPh>
    <rPh sb="62" eb="64">
      <t>カテン</t>
    </rPh>
    <phoneticPr fontId="4"/>
  </si>
  <si>
    <r>
      <t>達成一年度につき5×</t>
    </r>
    <r>
      <rPr>
        <sz val="9"/>
        <color rgb="FF0070C0"/>
        <rFont val="游ゴシック"/>
        <family val="3"/>
        <charset val="128"/>
        <scheme val="minor"/>
      </rPr>
      <t>1/3</t>
    </r>
    <r>
      <rPr>
        <sz val="9"/>
        <rFont val="游ゴシック"/>
        <family val="3"/>
        <charset val="128"/>
        <scheme val="minor"/>
      </rPr>
      <t>点加点（最大</t>
    </r>
    <r>
      <rPr>
        <sz val="9"/>
        <color rgb="FF0070C0"/>
        <rFont val="游ゴシック"/>
        <family val="3"/>
        <charset val="128"/>
        <scheme val="minor"/>
      </rPr>
      <t>5</t>
    </r>
    <r>
      <rPr>
        <sz val="9"/>
        <rFont val="游ゴシック"/>
        <family val="3"/>
        <charset val="128"/>
        <scheme val="minor"/>
      </rPr>
      <t>点加点）</t>
    </r>
    <rPh sb="0" eb="2">
      <t>タッセイ</t>
    </rPh>
    <rPh sb="2" eb="3">
      <t>イチ</t>
    </rPh>
    <rPh sb="3" eb="5">
      <t>ネンド</t>
    </rPh>
    <rPh sb="13" eb="14">
      <t>テン</t>
    </rPh>
    <rPh sb="14" eb="16">
      <t>カテン</t>
    </rPh>
    <rPh sb="17" eb="19">
      <t>サイダイ</t>
    </rPh>
    <rPh sb="20" eb="21">
      <t>テン</t>
    </rPh>
    <rPh sb="21" eb="23">
      <t>カテン</t>
    </rPh>
    <phoneticPr fontId="4"/>
  </si>
  <si>
    <t>厚生労働省スコア方式・項目「Ⅰ労働時間」の点数（満点90点）</t>
  </si>
  <si>
    <t>スコア点×1/4.5</t>
  </si>
  <si>
    <t>厚生労働省スコア方式・項目「Ⅶ利用者の知識・能力向上」の点数（満点10点）</t>
    <rPh sb="15" eb="18">
      <t>リヨウシャ</t>
    </rPh>
    <rPh sb="19" eb="21">
      <t>チシキ</t>
    </rPh>
    <rPh sb="22" eb="24">
      <t>ノウリョク</t>
    </rPh>
    <rPh sb="24" eb="26">
      <t>コウジョウ</t>
    </rPh>
    <phoneticPr fontId="4"/>
  </si>
  <si>
    <t>スコア点×1/2</t>
    <rPh sb="3" eb="4">
      <t>テン</t>
    </rPh>
    <phoneticPr fontId="4"/>
  </si>
  <si>
    <r>
      <rPr>
        <sz val="11"/>
        <color rgb="FFFF0000"/>
        <rFont val="游ゴシック"/>
        <family val="3"/>
        <charset val="128"/>
        <scheme val="minor"/>
      </rPr>
      <t>厚生労働省スコア方式・項目「Ⅳ支援力向上」の点数（満点15点）　　　　　</t>
    </r>
    <r>
      <rPr>
        <sz val="11"/>
        <rFont val="游ゴシック"/>
        <family val="3"/>
        <charset val="128"/>
        <scheme val="minor"/>
      </rPr>
      <t>　　　</t>
    </r>
    <phoneticPr fontId="4"/>
  </si>
  <si>
    <t>スコア点×1/3</t>
    <rPh sb="3" eb="4">
      <t>テン</t>
    </rPh>
    <phoneticPr fontId="3"/>
  </si>
  <si>
    <t>スコア点数×1/3</t>
    <rPh sb="3" eb="5">
      <t>テンスウ</t>
    </rPh>
    <phoneticPr fontId="3"/>
  </si>
  <si>
    <t>厚生労働省スコア方式・項目「Ⅲ多様な働き方」の点数（満点15点）</t>
    <rPh sb="15" eb="17">
      <t>タヨウ</t>
    </rPh>
    <rPh sb="18" eb="19">
      <t>ハタラ</t>
    </rPh>
    <rPh sb="20" eb="21">
      <t>カタ</t>
    </rPh>
    <phoneticPr fontId="4"/>
  </si>
  <si>
    <t>経営改善計画の提出義務を実行しないのは優良事業所に該当しないため、評価項目に採用しない。</t>
    <phoneticPr fontId="4"/>
  </si>
  <si>
    <t>厚生労働省スコア方式・項目「Ⅵ経営改善計画」の点数（－50点）</t>
    <rPh sb="0" eb="2">
      <t>コウセイ</t>
    </rPh>
    <rPh sb="2" eb="5">
      <t>ロウドウショウ</t>
    </rPh>
    <rPh sb="8" eb="10">
      <t>ホウシキ</t>
    </rPh>
    <rPh sb="11" eb="13">
      <t>コウモク</t>
    </rPh>
    <rPh sb="15" eb="17">
      <t>ケイエイ</t>
    </rPh>
    <rPh sb="17" eb="19">
      <t>カイゼン</t>
    </rPh>
    <rPh sb="19" eb="21">
      <t>ケイカク</t>
    </rPh>
    <rPh sb="23" eb="25">
      <t>テンスウ</t>
    </rPh>
    <rPh sb="29" eb="30">
      <t>テン</t>
    </rPh>
    <phoneticPr fontId="7"/>
  </si>
  <si>
    <r>
      <rPr>
        <sz val="11"/>
        <color rgb="FFFF0000"/>
        <rFont val="游ゴシック"/>
        <family val="3"/>
        <charset val="128"/>
        <scheme val="minor"/>
      </rPr>
      <t>厚生労働省スコア方式・項目「Ⅱ生産活動」の点数（満点60点）</t>
    </r>
    <r>
      <rPr>
        <b/>
        <sz val="11"/>
        <color rgb="FFFF0000"/>
        <rFont val="游ゴシック"/>
        <family val="3"/>
        <charset val="128"/>
        <scheme val="minor"/>
      </rPr>
      <t>　　</t>
    </r>
    <r>
      <rPr>
        <sz val="11"/>
        <color rgb="FFFF0000"/>
        <rFont val="游ゴシック"/>
        <family val="3"/>
        <charset val="128"/>
        <scheme val="minor"/>
      </rPr>
      <t>　</t>
    </r>
    <r>
      <rPr>
        <sz val="11"/>
        <rFont val="游ゴシック"/>
        <family val="3"/>
        <charset val="128"/>
        <scheme val="minor"/>
      </rPr>
      <t>　　　　　　　　　　　　　　　　　　</t>
    </r>
    <rPh sb="0" eb="5">
      <t>コウセイロウドウショウ</t>
    </rPh>
    <rPh sb="8" eb="10">
      <t>ホウシキ</t>
    </rPh>
    <rPh sb="11" eb="13">
      <t>コウモク</t>
    </rPh>
    <rPh sb="15" eb="19">
      <t>セイサンカツドウ</t>
    </rPh>
    <rPh sb="21" eb="22">
      <t>テン</t>
    </rPh>
    <rPh sb="22" eb="23">
      <t>スウ</t>
    </rPh>
    <rPh sb="24" eb="26">
      <t>マンテン</t>
    </rPh>
    <rPh sb="28" eb="29">
      <t>テン</t>
    </rPh>
    <phoneticPr fontId="7"/>
  </si>
  <si>
    <t>赤字年度のうち、どちらか一年度は90％超は1，2か年とも90%超は2、3か年とも90％超は3、3か年とも90%未満は4を記入</t>
    <rPh sb="0" eb="2">
      <t>アカジ</t>
    </rPh>
    <rPh sb="2" eb="4">
      <t>ネンド</t>
    </rPh>
    <rPh sb="12" eb="15">
      <t>イチネンド</t>
    </rPh>
    <rPh sb="19" eb="20">
      <t>チョウ</t>
    </rPh>
    <rPh sb="25" eb="26">
      <t>ネン</t>
    </rPh>
    <rPh sb="30" eb="31">
      <t>チョウ</t>
    </rPh>
    <rPh sb="37" eb="38">
      <t>ネン</t>
    </rPh>
    <rPh sb="43" eb="44">
      <t>チョウ</t>
    </rPh>
    <rPh sb="49" eb="50">
      <t>ネン</t>
    </rPh>
    <rPh sb="54" eb="56">
      <t>ミマン</t>
    </rPh>
    <rPh sb="59" eb="61">
      <t>キニュウ</t>
    </rPh>
    <phoneticPr fontId="4"/>
  </si>
  <si>
    <t>２項目以上：10点
１項目：5点
０項目：０点</t>
    <rPh sb="1" eb="5">
      <t>コウモクイジョウ</t>
    </rPh>
    <rPh sb="8" eb="9">
      <t>テン</t>
    </rPh>
    <rPh sb="11" eb="13">
      <t>コウモク</t>
    </rPh>
    <rPh sb="15" eb="16">
      <t>テン</t>
    </rPh>
    <rPh sb="18" eb="20">
      <t>コウモク</t>
    </rPh>
    <rPh sb="22" eb="23">
      <t>テン</t>
    </rPh>
    <phoneticPr fontId="3"/>
  </si>
  <si>
    <t>←全国加重平均</t>
    <rPh sb="1" eb="3">
      <t>ゼンコク</t>
    </rPh>
    <rPh sb="3" eb="7">
      <t>カジュウヘイキン</t>
    </rPh>
    <phoneticPr fontId="4"/>
  </si>
  <si>
    <t>平均以上：10点
1.2倍以上：20点</t>
    <phoneticPr fontId="4"/>
  </si>
  <si>
    <t>スコア点合計</t>
    <rPh sb="3" eb="4">
      <t>テン</t>
    </rPh>
    <rPh sb="4" eb="6">
      <t>ゴウケイ</t>
    </rPh>
    <phoneticPr fontId="4"/>
  </si>
  <si>
    <t>参考</t>
    <rPh sb="0" eb="2">
      <t>サンコウ</t>
    </rPh>
    <phoneticPr fontId="4"/>
  </si>
  <si>
    <t>スコア点×1/2</t>
    <rPh sb="3" eb="4">
      <t>テン</t>
    </rPh>
    <phoneticPr fontId="3"/>
  </si>
  <si>
    <t>達成一年度につき5×1/3点加点（最大5点加点）</t>
    <rPh sb="0" eb="2">
      <t>タッセイ</t>
    </rPh>
    <rPh sb="2" eb="3">
      <t>イチ</t>
    </rPh>
    <rPh sb="3" eb="5">
      <t>ネンド</t>
    </rPh>
    <rPh sb="13" eb="14">
      <t>テン</t>
    </rPh>
    <rPh sb="14" eb="16">
      <t>カテン</t>
    </rPh>
    <rPh sb="17" eb="19">
      <t>サイダイ</t>
    </rPh>
    <rPh sb="20" eb="21">
      <t>テン</t>
    </rPh>
    <rPh sb="21" eb="23">
      <t>カテン</t>
    </rPh>
    <phoneticPr fontId="4"/>
  </si>
  <si>
    <t>赤字年度があっても、その年度(3か年の内)の賃金総額/生産活動収支が90％を超えている場合、（資料提示の上）スコア点に5点を加点できる</t>
    <rPh sb="2" eb="4">
      <t>ネンド</t>
    </rPh>
    <rPh sb="12" eb="14">
      <t>ネンド</t>
    </rPh>
    <rPh sb="17" eb="18">
      <t>ネン</t>
    </rPh>
    <rPh sb="19" eb="20">
      <t>ウチ</t>
    </rPh>
    <rPh sb="38" eb="39">
      <t>コ</t>
    </rPh>
    <rPh sb="62" eb="64">
      <t>カテン</t>
    </rPh>
    <phoneticPr fontId="4"/>
  </si>
  <si>
    <t>スコア点×1/2.4</t>
    <rPh sb="3" eb="4">
      <t>テン</t>
    </rPh>
    <phoneticPr fontId="3"/>
  </si>
  <si>
    <t>令和6年度</t>
    <rPh sb="0" eb="2">
      <t>レイワ</t>
    </rPh>
    <rPh sb="3" eb="5">
      <t>ネンド</t>
    </rPh>
    <phoneticPr fontId="4"/>
  </si>
  <si>
    <t>令和5年度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</si>
</sst>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_ "/>
    <numFmt numFmtId="179" formatCode="0_);[Red]\(0\)"/>
  </numFmts>
  <fonts count="31" x14ac:knownFonts="1">
    <font>
      <sz val="11"/>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ＭＳ Ｐ明朝"/>
      <family val="2"/>
      <charset val="128"/>
    </font>
    <font>
      <sz val="6"/>
      <name val="ＭＳ Ｐ明朝"/>
      <family val="2"/>
      <charset val="128"/>
    </font>
    <font>
      <sz val="11"/>
      <color theme="1"/>
      <name val="游ゴシック"/>
      <family val="2"/>
      <charset val="128"/>
      <scheme val="minor"/>
    </font>
    <font>
      <b/>
      <sz val="24"/>
      <color theme="1"/>
      <name val="游ゴシック"/>
      <family val="3"/>
      <charset val="128"/>
      <scheme val="minor"/>
    </font>
    <font>
      <sz val="6"/>
      <name val="游ゴシック"/>
      <family val="2"/>
      <charset val="128"/>
      <scheme val="minor"/>
    </font>
    <font>
      <b/>
      <sz val="2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b/>
      <sz val="11"/>
      <color rgb="FFFF0000"/>
      <name val="游ゴシック"/>
      <family val="3"/>
      <charset val="128"/>
      <scheme val="minor"/>
    </font>
    <font>
      <sz val="14"/>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sz val="16"/>
      <color rgb="FFFF0000"/>
      <name val="游ゴシック"/>
      <family val="2"/>
      <charset val="128"/>
      <scheme val="minor"/>
    </font>
    <font>
      <sz val="10"/>
      <color theme="1"/>
      <name val="ＭＳ Ｐ明朝"/>
      <family val="2"/>
      <charset val="128"/>
    </font>
    <font>
      <sz val="10"/>
      <color theme="1"/>
      <name val="ＭＳ Ｐ明朝"/>
      <family val="1"/>
      <charset val="128"/>
    </font>
    <font>
      <sz val="10"/>
      <name val="ＭＳ Ｐ明朝"/>
      <family val="1"/>
      <charset val="128"/>
    </font>
    <font>
      <sz val="9"/>
      <color theme="1"/>
      <name val="游ゴシック"/>
      <family val="2"/>
      <charset val="128"/>
      <scheme val="minor"/>
    </font>
    <font>
      <b/>
      <sz val="11"/>
      <name val="游ゴシック"/>
      <family val="3"/>
      <charset val="128"/>
      <scheme val="minor"/>
    </font>
    <font>
      <sz val="11"/>
      <color theme="5"/>
      <name val="游ゴシック"/>
      <family val="3"/>
      <charset val="128"/>
      <scheme val="minor"/>
    </font>
    <font>
      <sz val="12"/>
      <name val="游ゴシック"/>
      <family val="3"/>
      <charset val="128"/>
      <scheme val="minor"/>
    </font>
    <font>
      <sz val="18"/>
      <color rgb="FFFF0000"/>
      <name val="ＭＳ Ｐゴシック"/>
      <family val="3"/>
      <charset val="128"/>
    </font>
    <font>
      <sz val="9"/>
      <name val="游ゴシック"/>
      <family val="3"/>
      <charset val="128"/>
      <scheme val="minor"/>
    </font>
    <font>
      <sz val="10"/>
      <color theme="1"/>
      <name val="游ゴシック"/>
      <family val="3"/>
      <charset val="128"/>
      <scheme val="minor"/>
    </font>
    <font>
      <b/>
      <sz val="11"/>
      <color rgb="FF0070C0"/>
      <name val="游ゴシック"/>
      <family val="3"/>
      <charset val="128"/>
      <scheme val="minor"/>
    </font>
    <font>
      <sz val="9"/>
      <color rgb="FF0070C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0" tint="-0.14996795556505021"/>
        <bgColor indexed="64"/>
      </patternFill>
    </fill>
  </fills>
  <borders count="7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hair">
        <color auto="1"/>
      </top>
      <bottom/>
      <diagonal/>
    </border>
    <border>
      <left style="medium">
        <color rgb="FFFF0000"/>
      </left>
      <right style="medium">
        <color rgb="FFFF0000"/>
      </right>
      <top style="medium">
        <color rgb="FFFF0000"/>
      </top>
      <bottom style="thin">
        <color auto="1"/>
      </bottom>
      <diagonal/>
    </border>
    <border>
      <left style="medium">
        <color rgb="FFFF0000"/>
      </left>
      <right style="medium">
        <color rgb="FFFF0000"/>
      </right>
      <top style="thin">
        <color auto="1"/>
      </top>
      <bottom/>
      <diagonal/>
    </border>
    <border>
      <left style="medium">
        <color rgb="FFFF0000"/>
      </left>
      <right style="medium">
        <color rgb="FFFF0000"/>
      </right>
      <top/>
      <bottom/>
      <diagonal/>
    </border>
    <border>
      <left style="medium">
        <color rgb="FFFF0000"/>
      </left>
      <right style="medium">
        <color rgb="FFFF0000"/>
      </right>
      <top/>
      <bottom style="thin">
        <color auto="1"/>
      </bottom>
      <diagonal/>
    </border>
    <border>
      <left style="medium">
        <color rgb="FFFF0000"/>
      </left>
      <right style="medium">
        <color rgb="FFFF0000"/>
      </right>
      <top style="thin">
        <color auto="1"/>
      </top>
      <bottom style="thin">
        <color auto="1"/>
      </bottom>
      <diagonal/>
    </border>
    <border>
      <left style="medium">
        <color rgb="FFFF0000"/>
      </left>
      <right style="medium">
        <color rgb="FFFF0000"/>
      </right>
      <top style="thin">
        <color auto="1"/>
      </top>
      <bottom style="medium">
        <color rgb="FFFF0000"/>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diagonal/>
    </border>
    <border>
      <left style="medium">
        <color rgb="FFFF0000"/>
      </left>
      <right style="thin">
        <color auto="1"/>
      </right>
      <top style="thin">
        <color auto="1"/>
      </top>
      <bottom style="hair">
        <color auto="1"/>
      </bottom>
      <diagonal/>
    </border>
    <border>
      <left style="medium">
        <color rgb="FFFF0000"/>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diagonal/>
    </border>
    <border>
      <left style="medium">
        <color auto="1"/>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thin">
        <color auto="1"/>
      </top>
      <bottom/>
      <diagonal/>
    </border>
    <border>
      <left style="medium">
        <color rgb="FFFF0000"/>
      </left>
      <right/>
      <top/>
      <bottom style="thin">
        <color auto="1"/>
      </bottom>
      <diagonal/>
    </border>
    <border>
      <left style="medium">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top/>
      <bottom/>
      <diagonal/>
    </border>
    <border>
      <left/>
      <right style="thin">
        <color auto="1"/>
      </right>
      <top/>
      <bottom/>
      <diagonal/>
    </border>
    <border>
      <left/>
      <right style="thin">
        <color auto="1"/>
      </right>
      <top/>
      <bottom style="thin">
        <color auto="1"/>
      </bottom>
      <diagonal/>
    </border>
    <border>
      <left style="thin">
        <color auto="1"/>
      </left>
      <right style="medium">
        <color rgb="FFFF0000"/>
      </right>
      <top style="hair">
        <color rgb="FF00B050"/>
      </top>
      <bottom style="thin">
        <color auto="1"/>
      </bottom>
      <diagonal/>
    </border>
    <border>
      <left style="thin">
        <color auto="1"/>
      </left>
      <right/>
      <top style="hair">
        <color rgb="FF00B050"/>
      </top>
      <bottom style="thin">
        <color auto="1"/>
      </bottom>
      <diagonal/>
    </border>
    <border>
      <left style="medium">
        <color rgb="FFFF0000"/>
      </left>
      <right/>
      <top style="hair">
        <color auto="1"/>
      </top>
      <bottom style="thin">
        <color auto="1"/>
      </bottom>
      <diagonal/>
    </border>
    <border>
      <left style="medium">
        <color rgb="FFFF0000"/>
      </left>
      <right/>
      <top style="thin">
        <color auto="1"/>
      </top>
      <bottom style="thin">
        <color auto="1"/>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medium">
        <color rgb="FFFF0000"/>
      </bottom>
      <diagonal/>
    </border>
    <border>
      <left/>
      <right style="thin">
        <color auto="1"/>
      </right>
      <top style="thin">
        <color auto="1"/>
      </top>
      <bottom/>
      <diagonal/>
    </border>
    <border>
      <left style="medium">
        <color rgb="FFFF0000"/>
      </left>
      <right style="thin">
        <color auto="1"/>
      </right>
      <top/>
      <bottom style="thin">
        <color auto="1"/>
      </bottom>
      <diagonal/>
    </border>
    <border>
      <left style="thin">
        <color auto="1"/>
      </left>
      <right style="medium">
        <color rgb="FFFF0000"/>
      </right>
      <top style="thin">
        <color auto="1"/>
      </top>
      <bottom/>
      <diagonal/>
    </border>
    <border>
      <left style="thin">
        <color auto="1"/>
      </left>
      <right style="medium">
        <color rgb="FFFF0000"/>
      </right>
      <top/>
      <bottom style="thin">
        <color auto="1"/>
      </bottom>
      <diagonal/>
    </border>
    <border>
      <left style="thin">
        <color auto="1"/>
      </left>
      <right style="thin">
        <color auto="1"/>
      </right>
      <top style="hair">
        <color auto="1"/>
      </top>
      <bottom style="thin">
        <color auto="1"/>
      </bottom>
      <diagonal/>
    </border>
    <border>
      <left style="thin">
        <color auto="1"/>
      </left>
      <right style="medium">
        <color rgb="FFFF0000"/>
      </right>
      <top style="thin">
        <color auto="1"/>
      </top>
      <bottom style="hair">
        <color auto="1"/>
      </bottom>
      <diagonal/>
    </border>
    <border>
      <left style="thin">
        <color auto="1"/>
      </left>
      <right/>
      <top style="hair">
        <color auto="1"/>
      </top>
      <bottom style="hair">
        <color auto="1"/>
      </bottom>
      <diagonal/>
    </border>
    <border>
      <left style="thin">
        <color auto="1"/>
      </left>
      <right style="medium">
        <color rgb="FFFF0000"/>
      </right>
      <top style="hair">
        <color auto="1"/>
      </top>
      <bottom style="hair">
        <color auto="1"/>
      </bottom>
      <diagonal/>
    </border>
    <border>
      <left style="thin">
        <color auto="1"/>
      </left>
      <right style="medium">
        <color rgb="FFFF0000"/>
      </right>
      <top style="hair">
        <color auto="1"/>
      </top>
      <bottom style="thin">
        <color auto="1"/>
      </bottom>
      <diagonal/>
    </border>
    <border>
      <left style="thin">
        <color auto="1"/>
      </left>
      <right style="medium">
        <color rgb="FFFF0000"/>
      </right>
      <top/>
      <bottom/>
      <diagonal/>
    </border>
    <border>
      <left style="medium">
        <color rgb="FFFF0000"/>
      </left>
      <right style="medium">
        <color rgb="FFFF0000"/>
      </right>
      <top style="thin">
        <color rgb="FFFF0000"/>
      </top>
      <bottom/>
      <diagonal/>
    </border>
    <border>
      <left style="medium">
        <color rgb="FFFF0000"/>
      </left>
      <right style="medium">
        <color rgb="FFFF0000"/>
      </right>
      <top style="medium">
        <color rgb="FFFF0000"/>
      </top>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medium">
        <color rgb="FFFF0000"/>
      </right>
      <top style="medium">
        <color rgb="FFFF0000"/>
      </top>
      <bottom style="thick">
        <color rgb="FFFF0000"/>
      </bottom>
      <diagonal/>
    </border>
    <border>
      <left style="medium">
        <color rgb="FFFF0000"/>
      </left>
      <right style="thin">
        <color theme="1"/>
      </right>
      <top style="hair">
        <color auto="1"/>
      </top>
      <bottom style="thin">
        <color auto="1"/>
      </bottom>
      <diagonal/>
    </border>
    <border>
      <left style="medium">
        <color rgb="FFFF0000"/>
      </left>
      <right/>
      <top style="thin">
        <color rgb="FFFF0000"/>
      </top>
      <bottom style="medium">
        <color rgb="FFFF0000"/>
      </bottom>
      <diagonal/>
    </border>
    <border>
      <left style="medium">
        <color rgb="FFFF0000"/>
      </left>
      <right style="medium">
        <color rgb="FFFF0000"/>
      </right>
      <top style="thin">
        <color rgb="FFFF0000"/>
      </top>
      <bottom style="thin">
        <color rgb="FFFF0000"/>
      </bottom>
      <diagonal/>
    </border>
    <border>
      <left/>
      <right style="medium">
        <color rgb="FFFF0000"/>
      </right>
      <top style="thin">
        <color rgb="FFFF0000"/>
      </top>
      <bottom style="medium">
        <color rgb="FFFF0000"/>
      </bottom>
      <diagonal/>
    </border>
    <border>
      <left/>
      <right/>
      <top/>
      <bottom style="thin">
        <color auto="1"/>
      </bottom>
      <diagonal/>
    </border>
    <border>
      <left/>
      <right/>
      <top style="thin">
        <color auto="1"/>
      </top>
      <bottom/>
      <diagonal/>
    </border>
    <border>
      <left/>
      <right style="medium">
        <color rgb="FFFF0000"/>
      </right>
      <top style="thin">
        <color auto="1"/>
      </top>
      <bottom style="thin">
        <color auto="1"/>
      </bottom>
      <diagonal/>
    </border>
    <border diagonalDown="1">
      <left style="medium">
        <color rgb="FFFF0000"/>
      </left>
      <right style="medium">
        <color rgb="FFFF0000"/>
      </right>
      <top style="thin">
        <color auto="1"/>
      </top>
      <bottom style="thin">
        <color auto="1"/>
      </bottom>
      <diagonal style="thin">
        <color auto="1"/>
      </diagonal>
    </border>
    <border>
      <left style="hair">
        <color auto="1"/>
      </left>
      <right style="hair">
        <color auto="1"/>
      </right>
      <top style="hair">
        <color auto="1"/>
      </top>
      <bottom style="hair">
        <color auto="1"/>
      </bottom>
      <diagonal/>
    </border>
  </borders>
  <cellStyleXfs count="2">
    <xf numFmtId="0" fontId="0" fillId="0" borderId="0">
      <alignment vertical="center"/>
    </xf>
    <xf numFmtId="0" fontId="5" fillId="0" borderId="0">
      <alignment vertical="center"/>
    </xf>
  </cellStyleXfs>
  <cellXfs count="213">
    <xf numFmtId="0" fontId="0" fillId="0" borderId="0" xfId="0">
      <alignment vertical="center"/>
    </xf>
    <xf numFmtId="0" fontId="5" fillId="0" borderId="0" xfId="1">
      <alignment vertical="center"/>
    </xf>
    <xf numFmtId="0" fontId="10" fillId="0" borderId="0" xfId="1" applyFont="1" applyAlignment="1">
      <alignment horizontal="right"/>
    </xf>
    <xf numFmtId="0" fontId="5" fillId="0" borderId="0" xfId="1" applyAlignment="1">
      <alignment horizontal="left" vertical="top"/>
    </xf>
    <xf numFmtId="0" fontId="5" fillId="0" borderId="0" xfId="1" applyAlignment="1">
      <alignment vertical="center" wrapText="1"/>
    </xf>
    <xf numFmtId="0" fontId="6" fillId="0" borderId="0" xfId="1" applyFont="1" applyAlignment="1">
      <alignment horizontal="centerContinuous" vertical="center"/>
    </xf>
    <xf numFmtId="0" fontId="8" fillId="0" borderId="0" xfId="1" applyFont="1" applyAlignment="1">
      <alignment horizontal="centerContinuous" vertical="center"/>
    </xf>
    <xf numFmtId="0" fontId="5" fillId="0" borderId="0" xfId="1" applyAlignment="1">
      <alignment horizontal="centerContinuous" vertical="center"/>
    </xf>
    <xf numFmtId="0" fontId="9" fillId="0" borderId="0" xfId="1" applyFont="1" applyAlignment="1">
      <alignment horizontal="left" vertical="center"/>
    </xf>
    <xf numFmtId="0" fontId="12" fillId="0" borderId="5" xfId="1" applyFont="1" applyBorder="1" applyAlignment="1">
      <alignment horizontal="center" vertical="center" wrapText="1"/>
    </xf>
    <xf numFmtId="0" fontId="13" fillId="0" borderId="5" xfId="1" applyFont="1" applyBorder="1" applyAlignment="1">
      <alignment horizontal="left" vertical="center" wrapText="1"/>
    </xf>
    <xf numFmtId="0" fontId="12" fillId="0" borderId="1" xfId="1" applyFont="1" applyBorder="1" applyAlignment="1">
      <alignment horizontal="center" vertical="center" wrapText="1"/>
    </xf>
    <xf numFmtId="0" fontId="12" fillId="0" borderId="4" xfId="1" applyFont="1" applyBorder="1" applyAlignment="1">
      <alignment horizontal="left" vertical="center" wrapText="1"/>
    </xf>
    <xf numFmtId="0" fontId="12" fillId="0" borderId="4" xfId="1" applyFont="1" applyBorder="1" applyAlignment="1">
      <alignment horizontal="center" vertical="center" wrapText="1"/>
    </xf>
    <xf numFmtId="0" fontId="13" fillId="0" borderId="4" xfId="1" applyFont="1" applyBorder="1" applyAlignment="1">
      <alignment horizontal="left" vertical="center" wrapText="1"/>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3" fillId="0" borderId="1" xfId="1" applyFont="1" applyBorder="1">
      <alignment vertical="center"/>
    </xf>
    <xf numFmtId="0" fontId="13" fillId="0" borderId="2" xfId="1" applyFont="1" applyBorder="1">
      <alignment vertical="center"/>
    </xf>
    <xf numFmtId="0" fontId="12" fillId="0" borderId="2" xfId="1" applyFont="1" applyBorder="1" applyAlignment="1">
      <alignment horizontal="center" vertical="center"/>
    </xf>
    <xf numFmtId="0" fontId="13" fillId="0" borderId="2" xfId="1" applyFont="1" applyBorder="1" applyAlignment="1">
      <alignment horizontal="left" vertical="center"/>
    </xf>
    <xf numFmtId="0" fontId="15" fillId="0" borderId="2" xfId="1" applyFont="1" applyBorder="1" applyAlignment="1">
      <alignment horizontal="center" vertical="center" wrapText="1"/>
    </xf>
    <xf numFmtId="0" fontId="15" fillId="0" borderId="22" xfId="1" applyFont="1" applyBorder="1" applyAlignment="1">
      <alignment horizontal="center" vertical="center" wrapText="1"/>
    </xf>
    <xf numFmtId="0" fontId="10" fillId="0" borderId="0" xfId="1" applyFont="1" applyAlignment="1">
      <alignment horizontal="left" vertical="center"/>
    </xf>
    <xf numFmtId="0" fontId="9" fillId="0" borderId="32" xfId="1" applyFont="1" applyBorder="1" applyAlignment="1">
      <alignment horizontal="left" vertical="center"/>
    </xf>
    <xf numFmtId="0" fontId="9" fillId="0" borderId="34" xfId="1" applyFont="1" applyBorder="1" applyAlignment="1">
      <alignment horizontal="left" vertical="center"/>
    </xf>
    <xf numFmtId="0" fontId="10" fillId="0" borderId="0" xfId="1" applyFont="1" applyAlignment="1">
      <alignment horizontal="right" vertical="center"/>
    </xf>
    <xf numFmtId="0" fontId="9" fillId="0" borderId="0" xfId="1" applyFont="1" applyAlignment="1">
      <alignment horizontal="right" vertical="center"/>
    </xf>
    <xf numFmtId="0" fontId="10" fillId="0" borderId="0" xfId="1" applyFont="1">
      <alignment vertical="center"/>
    </xf>
    <xf numFmtId="0" fontId="14" fillId="0" borderId="0" xfId="1" applyFont="1" applyAlignment="1">
      <alignment horizontal="left" vertical="center"/>
    </xf>
    <xf numFmtId="0" fontId="9" fillId="0" borderId="1" xfId="1" applyFont="1" applyBorder="1" applyAlignment="1">
      <alignment horizontal="center" vertical="center"/>
    </xf>
    <xf numFmtId="0" fontId="9" fillId="0" borderId="29" xfId="1" applyFont="1" applyBorder="1" applyAlignment="1">
      <alignment horizontal="center" vertical="center"/>
    </xf>
    <xf numFmtId="3" fontId="0" fillId="0" borderId="0" xfId="0" applyNumberFormat="1">
      <alignment vertical="center"/>
    </xf>
    <xf numFmtId="0" fontId="16" fillId="0" borderId="35" xfId="1" applyFont="1" applyBorder="1">
      <alignment vertical="center"/>
    </xf>
    <xf numFmtId="0" fontId="12" fillId="0" borderId="23" xfId="1" applyFont="1" applyBorder="1" applyAlignment="1">
      <alignment horizontal="left" vertical="center" wrapText="1"/>
    </xf>
    <xf numFmtId="0" fontId="5" fillId="0" borderId="0" xfId="1" applyAlignment="1">
      <alignment horizontal="center"/>
    </xf>
    <xf numFmtId="178" fontId="5" fillId="0" borderId="0" xfId="1" applyNumberFormat="1">
      <alignment vertical="center"/>
    </xf>
    <xf numFmtId="178" fontId="15" fillId="5" borderId="20" xfId="1" applyNumberFormat="1" applyFont="1" applyFill="1" applyBorder="1" applyAlignment="1">
      <alignment horizontal="center" vertical="center" wrapText="1"/>
    </xf>
    <xf numFmtId="178" fontId="15" fillId="5" borderId="17" xfId="1" applyNumberFormat="1" applyFont="1" applyFill="1" applyBorder="1" applyAlignment="1">
      <alignment horizontal="center" vertical="center" wrapText="1"/>
    </xf>
    <xf numFmtId="0" fontId="15" fillId="0" borderId="2" xfId="1" applyFont="1" applyBorder="1" applyAlignment="1">
      <alignment horizontal="left" vertical="top" wrapText="1"/>
    </xf>
    <xf numFmtId="178" fontId="15" fillId="5" borderId="21" xfId="1" applyNumberFormat="1" applyFont="1" applyFill="1" applyBorder="1" applyAlignment="1">
      <alignment horizontal="center" vertical="center" wrapText="1"/>
    </xf>
    <xf numFmtId="0" fontId="12" fillId="0" borderId="25" xfId="1" applyFont="1" applyBorder="1" applyAlignment="1">
      <alignment horizontal="left" vertical="center" wrapText="1"/>
    </xf>
    <xf numFmtId="0" fontId="12" fillId="0" borderId="22" xfId="1" applyFont="1" applyBorder="1" applyAlignment="1">
      <alignment horizontal="left" vertical="center" wrapText="1"/>
    </xf>
    <xf numFmtId="0" fontId="12" fillId="6" borderId="7" xfId="1" applyFont="1" applyFill="1" applyBorder="1" applyAlignment="1">
      <alignment horizontal="left" vertical="center" wrapText="1"/>
    </xf>
    <xf numFmtId="0" fontId="12" fillId="0" borderId="7" xfId="1" applyFont="1" applyBorder="1" applyAlignment="1">
      <alignment horizontal="left" vertical="center" wrapText="1"/>
    </xf>
    <xf numFmtId="0" fontId="12" fillId="0" borderId="12" xfId="1" applyFont="1" applyBorder="1" applyAlignment="1">
      <alignment horizontal="left" vertical="center" wrapText="1"/>
    </xf>
    <xf numFmtId="0" fontId="12" fillId="6" borderId="8" xfId="1" applyFont="1" applyFill="1" applyBorder="1" applyAlignment="1">
      <alignment horizontal="left" vertical="center" wrapText="1"/>
    </xf>
    <xf numFmtId="0" fontId="12" fillId="0" borderId="11" xfId="1" applyFont="1" applyBorder="1" applyAlignment="1">
      <alignment horizontal="left" vertical="center" wrapText="1"/>
    </xf>
    <xf numFmtId="0" fontId="12" fillId="0" borderId="1" xfId="1" applyFont="1" applyBorder="1" applyAlignment="1">
      <alignment horizontal="left" vertical="center" wrapText="1"/>
    </xf>
    <xf numFmtId="0" fontId="12" fillId="6" borderId="1" xfId="1" applyFont="1" applyFill="1" applyBorder="1" applyAlignment="1">
      <alignment horizontal="left" vertical="center" wrapText="1"/>
    </xf>
    <xf numFmtId="0" fontId="13" fillId="6" borderId="1" xfId="1" applyFont="1" applyFill="1" applyBorder="1" applyAlignment="1">
      <alignment horizontal="left" vertical="center" wrapText="1"/>
    </xf>
    <xf numFmtId="0" fontId="11" fillId="6" borderId="1" xfId="1" applyFont="1" applyFill="1" applyBorder="1" applyAlignment="1">
      <alignment horizontal="left" vertical="center" wrapText="1"/>
    </xf>
    <xf numFmtId="0" fontId="0" fillId="0" borderId="26" xfId="0" applyBorder="1">
      <alignment vertical="center"/>
    </xf>
    <xf numFmtId="0" fontId="0" fillId="0" borderId="36" xfId="0" applyBorder="1">
      <alignment vertical="center"/>
    </xf>
    <xf numFmtId="0" fontId="19" fillId="4" borderId="36" xfId="0" applyFont="1" applyFill="1" applyBorder="1" applyAlignment="1">
      <alignment vertical="center" wrapText="1"/>
    </xf>
    <xf numFmtId="0" fontId="20" fillId="4" borderId="36" xfId="0" applyFont="1" applyFill="1" applyBorder="1" applyAlignment="1">
      <alignment vertical="center" wrapText="1"/>
    </xf>
    <xf numFmtId="0" fontId="20" fillId="0" borderId="36" xfId="0" applyFont="1" applyBorder="1" applyAlignment="1">
      <alignment vertical="center" wrapText="1"/>
    </xf>
    <xf numFmtId="0" fontId="20" fillId="3" borderId="36" xfId="0" applyFont="1" applyFill="1" applyBorder="1" applyAlignment="1">
      <alignment vertical="center" wrapText="1"/>
    </xf>
    <xf numFmtId="0" fontId="20" fillId="6" borderId="36" xfId="0" applyFont="1" applyFill="1" applyBorder="1" applyAlignment="1">
      <alignment vertical="center" wrapText="1"/>
    </xf>
    <xf numFmtId="0" fontId="20" fillId="6" borderId="35" xfId="0" applyFont="1" applyFill="1" applyBorder="1" applyAlignment="1">
      <alignment vertical="center" wrapText="1"/>
    </xf>
    <xf numFmtId="0" fontId="0" fillId="0" borderId="27" xfId="0" applyBorder="1">
      <alignment vertical="center"/>
    </xf>
    <xf numFmtId="0" fontId="0" fillId="0" borderId="28" xfId="0" applyBorder="1">
      <alignment vertical="center"/>
    </xf>
    <xf numFmtId="178" fontId="0" fillId="2" borderId="28" xfId="0" applyNumberFormat="1" applyFill="1" applyBorder="1">
      <alignment vertical="center"/>
    </xf>
    <xf numFmtId="178" fontId="0" fillId="5" borderId="28" xfId="0" applyNumberFormat="1" applyFill="1" applyBorder="1">
      <alignment vertical="center"/>
    </xf>
    <xf numFmtId="0" fontId="0" fillId="0" borderId="29" xfId="0" applyBorder="1">
      <alignment vertical="center"/>
    </xf>
    <xf numFmtId="0" fontId="0" fillId="2" borderId="28" xfId="0" applyFill="1" applyBorder="1">
      <alignment vertical="center"/>
    </xf>
    <xf numFmtId="0" fontId="12" fillId="5" borderId="40" xfId="1" applyFont="1" applyFill="1" applyBorder="1" applyAlignment="1">
      <alignment horizontal="left" vertical="center" wrapText="1"/>
    </xf>
    <xf numFmtId="177" fontId="12" fillId="5" borderId="41" xfId="1" applyNumberFormat="1" applyFont="1" applyFill="1" applyBorder="1">
      <alignment vertical="center"/>
    </xf>
    <xf numFmtId="0" fontId="5" fillId="0" borderId="37" xfId="1" applyBorder="1" applyAlignment="1">
      <alignment horizontal="center"/>
    </xf>
    <xf numFmtId="0" fontId="12" fillId="0" borderId="38" xfId="1" applyFont="1" applyBorder="1" applyAlignment="1">
      <alignment horizontal="left" vertical="center" wrapText="1"/>
    </xf>
    <xf numFmtId="0" fontId="12" fillId="0" borderId="48" xfId="1" applyFont="1" applyBorder="1" applyAlignment="1">
      <alignment horizontal="left" vertical="center" wrapText="1"/>
    </xf>
    <xf numFmtId="0" fontId="12" fillId="0" borderId="50" xfId="1" applyFont="1" applyBorder="1" applyAlignment="1">
      <alignment horizontal="left" vertical="center" wrapText="1"/>
    </xf>
    <xf numFmtId="0" fontId="13" fillId="0" borderId="0" xfId="1" applyFont="1">
      <alignment vertical="center"/>
    </xf>
    <xf numFmtId="0" fontId="12" fillId="0" borderId="0" xfId="1" applyFont="1" applyAlignment="1">
      <alignment horizontal="center" vertical="center"/>
    </xf>
    <xf numFmtId="0" fontId="13"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left" vertical="top" wrapText="1"/>
    </xf>
    <xf numFmtId="0" fontId="9" fillId="0" borderId="0" xfId="1" applyFont="1">
      <alignment vertical="center"/>
    </xf>
    <xf numFmtId="178" fontId="15" fillId="0" borderId="0" xfId="1" applyNumberFormat="1" applyFont="1" applyAlignment="1">
      <alignment horizontal="center" vertical="center" wrapText="1"/>
    </xf>
    <xf numFmtId="0" fontId="12" fillId="0" borderId="5" xfId="1" applyFont="1" applyBorder="1" applyAlignment="1">
      <alignment vertical="center" wrapText="1"/>
    </xf>
    <xf numFmtId="0" fontId="0" fillId="0" borderId="0" xfId="0" applyAlignment="1">
      <alignment horizontal="centerContinuous" vertical="center"/>
    </xf>
    <xf numFmtId="0" fontId="9" fillId="7" borderId="26" xfId="1" applyFont="1" applyFill="1" applyBorder="1" applyAlignment="1">
      <alignment horizontal="left" vertical="center"/>
    </xf>
    <xf numFmtId="0" fontId="9" fillId="7" borderId="14" xfId="1" applyFont="1" applyFill="1" applyBorder="1" applyAlignment="1">
      <alignment horizontal="left" vertical="center"/>
    </xf>
    <xf numFmtId="0" fontId="23" fillId="7" borderId="27" xfId="1" applyFont="1" applyFill="1" applyBorder="1" applyAlignment="1">
      <alignment horizontal="left" vertical="center"/>
    </xf>
    <xf numFmtId="0" fontId="9" fillId="7" borderId="4" xfId="1" applyFont="1" applyFill="1" applyBorder="1" applyAlignment="1">
      <alignment horizontal="center" vertical="center"/>
    </xf>
    <xf numFmtId="0" fontId="9" fillId="7" borderId="4"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23" fillId="7" borderId="1" xfId="1" applyFont="1" applyFill="1" applyBorder="1" applyAlignment="1">
      <alignment horizontal="center" vertical="center" wrapText="1"/>
    </xf>
    <xf numFmtId="0" fontId="14" fillId="7" borderId="16" xfId="1" applyFont="1" applyFill="1" applyBorder="1" applyAlignment="1">
      <alignment horizontal="center" vertical="center" wrapText="1"/>
    </xf>
    <xf numFmtId="0" fontId="23" fillId="7" borderId="23" xfId="1" applyFont="1" applyFill="1" applyBorder="1" applyAlignment="1">
      <alignment horizontal="center" vertical="center"/>
    </xf>
    <xf numFmtId="0" fontId="11" fillId="6" borderId="15" xfId="1" applyFont="1" applyFill="1" applyBorder="1" applyAlignment="1">
      <alignment horizontal="left" vertical="center" wrapText="1"/>
    </xf>
    <xf numFmtId="0" fontId="12" fillId="0" borderId="59" xfId="1" applyFont="1" applyBorder="1" applyAlignment="1">
      <alignment horizontal="left" vertical="center" wrapText="1"/>
    </xf>
    <xf numFmtId="9" fontId="2" fillId="0" borderId="0" xfId="1" applyNumberFormat="1" applyFont="1" applyAlignment="1">
      <alignment horizontal="center" vertical="center"/>
    </xf>
    <xf numFmtId="0" fontId="2" fillId="0" borderId="0" xfId="1" applyFont="1" applyAlignment="1">
      <alignment horizontal="center" vertical="center"/>
    </xf>
    <xf numFmtId="9" fontId="2" fillId="0" borderId="8" xfId="1" applyNumberFormat="1" applyFont="1" applyBorder="1" applyAlignment="1">
      <alignment vertical="center" shrinkToFit="1"/>
    </xf>
    <xf numFmtId="0" fontId="2" fillId="0" borderId="8" xfId="1" applyFont="1" applyBorder="1" applyAlignment="1">
      <alignment horizontal="center" vertical="center"/>
    </xf>
    <xf numFmtId="0" fontId="22" fillId="0" borderId="62" xfId="1" applyFont="1" applyBorder="1" applyAlignment="1">
      <alignment vertical="center" wrapText="1"/>
    </xf>
    <xf numFmtId="9" fontId="2" fillId="5" borderId="51" xfId="1" applyNumberFormat="1" applyFont="1" applyFill="1" applyBorder="1" applyAlignment="1">
      <alignment vertical="center" shrinkToFit="1"/>
    </xf>
    <xf numFmtId="9" fontId="2" fillId="5" borderId="63" xfId="1" applyNumberFormat="1" applyFont="1" applyFill="1" applyBorder="1" applyAlignment="1">
      <alignment vertical="center" shrinkToFit="1"/>
    </xf>
    <xf numFmtId="9" fontId="2" fillId="5" borderId="52" xfId="1" applyNumberFormat="1" applyFont="1" applyFill="1" applyBorder="1" applyAlignment="1">
      <alignment vertical="center" shrinkToFit="1"/>
    </xf>
    <xf numFmtId="0" fontId="2" fillId="0" borderId="64" xfId="1" applyFont="1" applyBorder="1" applyAlignment="1">
      <alignment horizontal="center" vertical="center"/>
    </xf>
    <xf numFmtId="0" fontId="12" fillId="5" borderId="65" xfId="1" applyFont="1" applyFill="1" applyBorder="1" applyAlignment="1">
      <alignment horizontal="left" vertical="center" wrapText="1"/>
    </xf>
    <xf numFmtId="177" fontId="12" fillId="5" borderId="66" xfId="1" applyNumberFormat="1" applyFont="1" applyFill="1" applyBorder="1">
      <alignment vertical="center"/>
    </xf>
    <xf numFmtId="9" fontId="2" fillId="5" borderId="42" xfId="1" applyNumberFormat="1" applyFont="1" applyFill="1" applyBorder="1" applyAlignment="1">
      <alignment vertical="center" shrinkToFit="1"/>
    </xf>
    <xf numFmtId="9" fontId="5" fillId="5" borderId="43" xfId="1" applyNumberFormat="1" applyFill="1" applyBorder="1">
      <alignment vertical="center"/>
    </xf>
    <xf numFmtId="176" fontId="15" fillId="3" borderId="7" xfId="1" applyNumberFormat="1" applyFont="1" applyFill="1" applyBorder="1" applyAlignment="1" applyProtection="1">
      <alignment horizontal="right" vertical="center" wrapText="1"/>
      <protection locked="0"/>
    </xf>
    <xf numFmtId="176" fontId="15" fillId="3" borderId="47" xfId="1" applyNumberFormat="1" applyFont="1" applyFill="1" applyBorder="1" applyAlignment="1" applyProtection="1">
      <alignment horizontal="right" vertical="center" wrapText="1"/>
      <protection locked="0"/>
    </xf>
    <xf numFmtId="0" fontId="12" fillId="3" borderId="57" xfId="1" applyFont="1" applyFill="1" applyBorder="1" applyAlignment="1" applyProtection="1">
      <alignment vertical="center" wrapText="1"/>
      <protection locked="0"/>
    </xf>
    <xf numFmtId="179" fontId="15" fillId="3" borderId="7" xfId="1" applyNumberFormat="1" applyFont="1" applyFill="1" applyBorder="1" applyAlignment="1" applyProtection="1">
      <alignment horizontal="right" vertical="center" wrapText="1"/>
      <protection locked="0"/>
    </xf>
    <xf numFmtId="179" fontId="15" fillId="3" borderId="12" xfId="1" applyNumberFormat="1" applyFont="1" applyFill="1" applyBorder="1" applyAlignment="1" applyProtection="1">
      <alignment horizontal="right" vertical="center" wrapText="1"/>
      <protection locked="0"/>
    </xf>
    <xf numFmtId="179" fontId="15" fillId="3" borderId="8" xfId="1" applyNumberFormat="1" applyFont="1" applyFill="1" applyBorder="1" applyAlignment="1" applyProtection="1">
      <alignment horizontal="right" vertical="center" wrapText="1"/>
      <protection locked="0"/>
    </xf>
    <xf numFmtId="179" fontId="15" fillId="3" borderId="11" xfId="1" applyNumberFormat="1" applyFont="1" applyFill="1" applyBorder="1" applyAlignment="1" applyProtection="1">
      <alignment horizontal="right" vertical="center" wrapText="1"/>
      <protection locked="0"/>
    </xf>
    <xf numFmtId="179" fontId="15" fillId="3" borderId="58" xfId="1" applyNumberFormat="1" applyFont="1" applyFill="1" applyBorder="1" applyAlignment="1" applyProtection="1">
      <alignment horizontal="right" vertical="center" wrapText="1"/>
      <protection locked="0"/>
    </xf>
    <xf numFmtId="179" fontId="15" fillId="3" borderId="60" xfId="1" applyNumberFormat="1" applyFont="1" applyFill="1" applyBorder="1" applyAlignment="1" applyProtection="1">
      <alignment horizontal="right" vertical="center" wrapText="1"/>
      <protection locked="0"/>
    </xf>
    <xf numFmtId="179" fontId="15" fillId="3" borderId="61" xfId="1" applyNumberFormat="1" applyFont="1" applyFill="1" applyBorder="1" applyAlignment="1" applyProtection="1">
      <alignment horizontal="right" vertical="center" wrapText="1"/>
      <protection locked="0"/>
    </xf>
    <xf numFmtId="179" fontId="15" fillId="3" borderId="1" xfId="1" applyNumberFormat="1" applyFont="1" applyFill="1" applyBorder="1" applyAlignment="1" applyProtection="1">
      <alignment horizontal="right" vertical="center" wrapText="1"/>
      <protection locked="0"/>
    </xf>
    <xf numFmtId="178" fontId="10" fillId="3" borderId="4" xfId="1" applyNumberFormat="1" applyFont="1" applyFill="1" applyBorder="1" applyAlignment="1" applyProtection="1">
      <alignment horizontal="right" vertical="center"/>
      <protection locked="0"/>
    </xf>
    <xf numFmtId="178" fontId="10" fillId="3" borderId="28" xfId="1" applyNumberFormat="1" applyFont="1" applyFill="1" applyBorder="1" applyAlignment="1" applyProtection="1">
      <alignment horizontal="right" vertical="center"/>
      <protection locked="0"/>
    </xf>
    <xf numFmtId="0" fontId="12" fillId="3" borderId="4" xfId="1" applyFont="1" applyFill="1" applyBorder="1" applyAlignment="1" applyProtection="1">
      <alignment horizontal="left" vertical="center"/>
      <protection locked="0"/>
    </xf>
    <xf numFmtId="0" fontId="25" fillId="0" borderId="0" xfId="1" applyFont="1">
      <alignment vertical="center"/>
    </xf>
    <xf numFmtId="0" fontId="26" fillId="0" borderId="0" xfId="1" applyFont="1">
      <alignment vertical="center"/>
    </xf>
    <xf numFmtId="9" fontId="2" fillId="5" borderId="67" xfId="1" applyNumberFormat="1" applyFont="1" applyFill="1" applyBorder="1">
      <alignment vertical="center"/>
    </xf>
    <xf numFmtId="9" fontId="5" fillId="5" borderId="67" xfId="1" applyNumberFormat="1" applyFill="1" applyBorder="1">
      <alignment vertical="center"/>
    </xf>
    <xf numFmtId="0" fontId="17" fillId="0" borderId="0" xfId="1" applyFont="1" applyAlignment="1">
      <alignment horizontal="center" vertical="center" wrapText="1"/>
    </xf>
    <xf numFmtId="0" fontId="1" fillId="0" borderId="51" xfId="1" applyFont="1" applyBorder="1" applyAlignment="1">
      <alignment vertical="center" wrapText="1"/>
    </xf>
    <xf numFmtId="0" fontId="5" fillId="5" borderId="70" xfId="1" applyFill="1" applyBorder="1">
      <alignment vertical="center"/>
    </xf>
    <xf numFmtId="0" fontId="5" fillId="5" borderId="52" xfId="1" applyFill="1" applyBorder="1">
      <alignment vertical="center"/>
    </xf>
    <xf numFmtId="9" fontId="5" fillId="0" borderId="0" xfId="1" applyNumberFormat="1">
      <alignment vertical="center"/>
    </xf>
    <xf numFmtId="177" fontId="12" fillId="0" borderId="0" xfId="1" applyNumberFormat="1" applyFont="1">
      <alignment vertical="center"/>
    </xf>
    <xf numFmtId="0" fontId="12" fillId="6" borderId="11" xfId="1" applyFont="1" applyFill="1" applyBorder="1" applyAlignment="1">
      <alignment horizontal="left" vertical="center" wrapText="1"/>
    </xf>
    <xf numFmtId="0" fontId="27" fillId="6" borderId="11" xfId="1" applyFont="1" applyFill="1" applyBorder="1" applyAlignment="1">
      <alignment horizontal="left" vertical="center" wrapText="1"/>
    </xf>
    <xf numFmtId="0" fontId="27" fillId="0" borderId="68" xfId="1" applyFont="1" applyBorder="1" applyAlignment="1">
      <alignment horizontal="left" vertical="center" wrapText="1"/>
    </xf>
    <xf numFmtId="0" fontId="12" fillId="0" borderId="24" xfId="1" applyFont="1" applyBorder="1" applyAlignment="1">
      <alignment horizontal="left" vertical="center" wrapText="1"/>
    </xf>
    <xf numFmtId="0" fontId="12" fillId="0" borderId="49" xfId="1" applyFont="1" applyBorder="1" applyAlignment="1">
      <alignment horizontal="left" vertical="center" wrapText="1"/>
    </xf>
    <xf numFmtId="178" fontId="18" fillId="0" borderId="0" xfId="1" applyNumberFormat="1" applyFont="1" applyAlignment="1">
      <alignment horizontal="center" vertical="center" wrapText="1"/>
    </xf>
    <xf numFmtId="0" fontId="15" fillId="5" borderId="18" xfId="1" applyFont="1" applyFill="1" applyBorder="1" applyAlignment="1">
      <alignment horizontal="center" vertical="center" wrapText="1"/>
    </xf>
    <xf numFmtId="0" fontId="11" fillId="6" borderId="11" xfId="1" applyFont="1" applyFill="1" applyBorder="1" applyAlignment="1" applyProtection="1">
      <alignment vertical="center" wrapText="1"/>
      <protection locked="0"/>
    </xf>
    <xf numFmtId="178" fontId="15" fillId="5" borderId="75" xfId="1" applyNumberFormat="1" applyFont="1" applyFill="1" applyBorder="1" applyAlignment="1">
      <alignment horizontal="center" vertical="center" wrapText="1"/>
    </xf>
    <xf numFmtId="0" fontId="0" fillId="0" borderId="0" xfId="0" applyAlignment="1">
      <alignment horizontal="center" vertical="center"/>
    </xf>
    <xf numFmtId="0" fontId="25" fillId="0" borderId="0" xfId="1" applyFont="1" applyAlignment="1">
      <alignment horizontal="right" vertical="center" wrapText="1"/>
    </xf>
    <xf numFmtId="178" fontId="25" fillId="0" borderId="76" xfId="1" applyNumberFormat="1" applyFont="1" applyBorder="1" applyAlignment="1">
      <alignment horizontal="center" vertical="center" wrapText="1"/>
    </xf>
    <xf numFmtId="179" fontId="15" fillId="0" borderId="76" xfId="1" applyNumberFormat="1" applyFont="1" applyBorder="1" applyAlignment="1">
      <alignment horizontal="center" vertical="center" wrapText="1"/>
    </xf>
    <xf numFmtId="0" fontId="1" fillId="0" borderId="0" xfId="1" applyFont="1">
      <alignment vertical="center"/>
    </xf>
    <xf numFmtId="0" fontId="2" fillId="0" borderId="64" xfId="1" applyFont="1" applyBorder="1" applyAlignment="1">
      <alignment vertical="center" wrapText="1"/>
    </xf>
    <xf numFmtId="9" fontId="5" fillId="5" borderId="51" xfId="1" applyNumberFormat="1" applyFill="1" applyBorder="1">
      <alignment vertical="center"/>
    </xf>
    <xf numFmtId="9" fontId="5" fillId="5" borderId="63" xfId="1" applyNumberFormat="1" applyFill="1" applyBorder="1">
      <alignment vertical="center"/>
    </xf>
    <xf numFmtId="9" fontId="5" fillId="5" borderId="52" xfId="1" applyNumberFormat="1" applyFill="1" applyBorder="1">
      <alignment vertical="center"/>
    </xf>
    <xf numFmtId="0" fontId="13" fillId="0" borderId="7" xfId="1" applyFont="1" applyBorder="1" applyAlignment="1">
      <alignment horizontal="left" vertical="center" wrapText="1"/>
    </xf>
    <xf numFmtId="0" fontId="13" fillId="0" borderId="73" xfId="1" applyFont="1" applyBorder="1" applyAlignment="1">
      <alignment horizontal="left" vertical="center" wrapText="1"/>
    </xf>
    <xf numFmtId="0" fontId="13" fillId="0" borderId="8" xfId="1" applyFont="1" applyBorder="1" applyAlignment="1">
      <alignment horizontal="left" vertical="center" wrapText="1"/>
    </xf>
    <xf numFmtId="0" fontId="13" fillId="0" borderId="0" xfId="1" applyFont="1" applyAlignment="1">
      <alignment horizontal="left" vertical="center" wrapText="1"/>
    </xf>
    <xf numFmtId="0" fontId="13" fillId="0" borderId="6" xfId="1" applyFont="1" applyBorder="1" applyAlignment="1">
      <alignment horizontal="left" vertical="center" wrapText="1"/>
    </xf>
    <xf numFmtId="0" fontId="13" fillId="0" borderId="72" xfId="1" applyFont="1" applyBorder="1" applyAlignment="1">
      <alignment horizontal="left" vertical="center" wrapText="1"/>
    </xf>
    <xf numFmtId="0" fontId="12" fillId="0" borderId="5" xfId="1" applyFont="1" applyBorder="1" applyAlignment="1">
      <alignment horizontal="center" vertical="center"/>
    </xf>
    <xf numFmtId="0" fontId="12" fillId="0" borderId="10" xfId="1" applyFont="1" applyBorder="1" applyAlignment="1">
      <alignment horizontal="center" vertical="center"/>
    </xf>
    <xf numFmtId="0" fontId="13" fillId="0" borderId="73" xfId="1" applyFont="1" applyBorder="1" applyAlignment="1">
      <alignment horizontal="left" vertical="center"/>
    </xf>
    <xf numFmtId="0" fontId="13" fillId="0" borderId="72" xfId="1" applyFont="1" applyBorder="1" applyAlignment="1">
      <alignment horizontal="left" vertical="center"/>
    </xf>
    <xf numFmtId="0" fontId="13" fillId="6" borderId="1" xfId="1" applyFont="1" applyFill="1" applyBorder="1" applyAlignment="1">
      <alignment horizontal="left" vertical="center" wrapText="1"/>
    </xf>
    <xf numFmtId="0" fontId="13" fillId="6" borderId="74" xfId="1" applyFont="1" applyFill="1" applyBorder="1" applyAlignment="1">
      <alignment horizontal="left" vertical="center" wrapText="1"/>
    </xf>
    <xf numFmtId="0" fontId="9" fillId="7" borderId="1" xfId="1" applyFont="1" applyFill="1" applyBorder="1" applyAlignment="1">
      <alignment horizontal="center" vertical="center"/>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2" fillId="3" borderId="1" xfId="1" applyFont="1" applyFill="1" applyBorder="1" applyAlignment="1" applyProtection="1">
      <alignment horizontal="left" vertical="center"/>
      <protection locked="0"/>
    </xf>
    <xf numFmtId="0" fontId="2" fillId="3" borderId="2" xfId="1" applyFont="1" applyFill="1" applyBorder="1" applyAlignment="1" applyProtection="1">
      <alignment horizontal="left" vertical="center"/>
      <protection locked="0"/>
    </xf>
    <xf numFmtId="0" fontId="2" fillId="3" borderId="3" xfId="1" applyFont="1" applyFill="1" applyBorder="1" applyAlignment="1" applyProtection="1">
      <alignment horizontal="left" vertical="center"/>
      <protection locked="0"/>
    </xf>
    <xf numFmtId="0" fontId="5" fillId="3" borderId="1" xfId="1" applyFill="1" applyBorder="1" applyAlignment="1" applyProtection="1">
      <alignment horizontal="left" vertical="center"/>
      <protection locked="0"/>
    </xf>
    <xf numFmtId="0" fontId="5" fillId="3" borderId="2" xfId="1" applyFill="1" applyBorder="1" applyAlignment="1" applyProtection="1">
      <alignment horizontal="left" vertical="center"/>
      <protection locked="0"/>
    </xf>
    <xf numFmtId="0" fontId="5" fillId="3" borderId="3" xfId="1" applyFill="1" applyBorder="1" applyAlignment="1" applyProtection="1">
      <alignment horizontal="left" vertical="center"/>
      <protection locked="0"/>
    </xf>
    <xf numFmtId="0" fontId="15" fillId="5" borderId="17" xfId="1" applyFont="1" applyFill="1" applyBorder="1" applyAlignment="1">
      <alignment horizontal="center" vertical="center" wrapText="1"/>
    </xf>
    <xf numFmtId="0" fontId="15" fillId="5" borderId="19" xfId="1" applyFont="1" applyFill="1" applyBorder="1" applyAlignment="1">
      <alignment horizontal="center" vertical="center" wrapText="1"/>
    </xf>
    <xf numFmtId="0" fontId="12" fillId="0" borderId="38" xfId="1" applyFont="1" applyBorder="1" applyAlignment="1">
      <alignment horizontal="left" vertical="center" wrapText="1"/>
    </xf>
    <xf numFmtId="0" fontId="12" fillId="0" borderId="39" xfId="1" applyFont="1" applyBorder="1" applyAlignment="1">
      <alignment horizontal="left" vertical="center" wrapText="1"/>
    </xf>
    <xf numFmtId="0" fontId="12" fillId="0" borderId="5" xfId="1" applyFont="1" applyBorder="1" applyAlignment="1">
      <alignment horizontal="left" vertical="center" wrapText="1"/>
    </xf>
    <xf numFmtId="0" fontId="12" fillId="0" borderId="10" xfId="1" applyFont="1" applyBorder="1" applyAlignment="1">
      <alignment horizontal="left" vertical="center" wrapText="1"/>
    </xf>
    <xf numFmtId="179" fontId="15" fillId="3" borderId="55" xfId="1" applyNumberFormat="1" applyFont="1" applyFill="1" applyBorder="1" applyAlignment="1" applyProtection="1">
      <alignment horizontal="right" vertical="center" wrapText="1"/>
      <protection locked="0"/>
    </xf>
    <xf numFmtId="179" fontId="15" fillId="3" borderId="56" xfId="1" applyNumberFormat="1" applyFont="1" applyFill="1" applyBorder="1" applyAlignment="1" applyProtection="1">
      <alignment horizontal="right" vertical="center" wrapText="1"/>
      <protection locked="0"/>
    </xf>
    <xf numFmtId="0" fontId="12" fillId="0" borderId="23" xfId="1" applyFont="1" applyBorder="1" applyAlignment="1">
      <alignment horizontal="left" vertical="center" wrapText="1"/>
    </xf>
    <xf numFmtId="0" fontId="12" fillId="0" borderId="54" xfId="1" applyFont="1" applyBorder="1" applyAlignment="1">
      <alignment horizontal="left" vertical="center" wrapText="1"/>
    </xf>
    <xf numFmtId="0" fontId="15" fillId="5" borderId="18" xfId="1" applyFont="1" applyFill="1" applyBorder="1" applyAlignment="1">
      <alignment horizontal="center" vertical="center" wrapText="1"/>
    </xf>
    <xf numFmtId="0" fontId="13" fillId="0" borderId="1" xfId="1" applyFont="1" applyBorder="1">
      <alignment vertical="center"/>
    </xf>
    <xf numFmtId="0" fontId="13" fillId="0" borderId="13" xfId="1" applyFont="1" applyBorder="1">
      <alignment vertical="center"/>
    </xf>
    <xf numFmtId="0" fontId="12" fillId="0" borderId="5"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9" xfId="1" applyFont="1" applyBorder="1" applyAlignment="1">
      <alignment horizontal="left" vertical="center" wrapText="1"/>
    </xf>
    <xf numFmtId="0" fontId="12" fillId="0" borderId="10" xfId="1" applyFont="1" applyBorder="1" applyAlignment="1">
      <alignment horizontal="center" vertical="center" wrapText="1"/>
    </xf>
    <xf numFmtId="0" fontId="13" fillId="0" borderId="5"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2" fillId="0" borderId="7"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46" xfId="1" applyFont="1" applyBorder="1" applyAlignment="1">
      <alignment horizontal="center" vertical="center" wrapText="1"/>
    </xf>
    <xf numFmtId="0" fontId="28" fillId="5" borderId="69" xfId="1" applyFont="1" applyFill="1" applyBorder="1" applyAlignment="1">
      <alignment horizontal="left" vertical="center" wrapText="1"/>
    </xf>
    <xf numFmtId="0" fontId="28" fillId="5" borderId="71" xfId="1" applyFont="1" applyFill="1" applyBorder="1" applyAlignment="1">
      <alignment horizontal="left" vertical="center" wrapText="1"/>
    </xf>
    <xf numFmtId="0" fontId="10" fillId="3" borderId="30" xfId="1" applyFont="1" applyFill="1" applyBorder="1" applyAlignment="1" applyProtection="1">
      <alignment horizontal="center" vertical="center"/>
      <protection locked="0"/>
    </xf>
    <xf numFmtId="0" fontId="10" fillId="3" borderId="31" xfId="1" applyFont="1" applyFill="1" applyBorder="1" applyAlignment="1" applyProtection="1">
      <alignment horizontal="center" vertical="center"/>
      <protection locked="0"/>
    </xf>
    <xf numFmtId="0" fontId="10" fillId="3" borderId="4" xfId="1" applyFont="1" applyFill="1" applyBorder="1" applyAlignment="1" applyProtection="1">
      <alignment horizontal="left" vertical="center"/>
      <protection locked="0"/>
    </xf>
    <xf numFmtId="0" fontId="10" fillId="3" borderId="33" xfId="1" applyFont="1" applyFill="1" applyBorder="1" applyAlignment="1" applyProtection="1">
      <alignment horizontal="left" vertical="center"/>
      <protection locked="0"/>
    </xf>
    <xf numFmtId="0" fontId="9" fillId="7" borderId="1" xfId="1" applyFont="1" applyFill="1" applyBorder="1" applyAlignment="1">
      <alignment horizontal="center" vertical="center" wrapText="1"/>
    </xf>
    <xf numFmtId="0" fontId="9" fillId="7" borderId="2"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0" borderId="44" xfId="1" applyFont="1" applyBorder="1" applyAlignment="1">
      <alignment horizontal="left" vertical="center" wrapText="1"/>
    </xf>
    <xf numFmtId="178" fontId="15" fillId="5" borderId="17" xfId="1" applyNumberFormat="1" applyFont="1" applyFill="1" applyBorder="1" applyAlignment="1">
      <alignment horizontal="center" vertical="center" wrapText="1"/>
    </xf>
    <xf numFmtId="178" fontId="15" fillId="5" borderId="18" xfId="1" applyNumberFormat="1" applyFont="1" applyFill="1" applyBorder="1" applyAlignment="1">
      <alignment horizontal="center" vertical="center" wrapText="1"/>
    </xf>
    <xf numFmtId="178" fontId="15" fillId="5" borderId="19" xfId="1" applyNumberFormat="1" applyFont="1" applyFill="1" applyBorder="1" applyAlignment="1">
      <alignment horizontal="center" vertical="center" wrapText="1"/>
    </xf>
    <xf numFmtId="0" fontId="13" fillId="0" borderId="53" xfId="1" applyFont="1" applyBorder="1" applyAlignment="1">
      <alignment horizontal="left" vertical="center" wrapText="1"/>
    </xf>
    <xf numFmtId="0" fontId="13" fillId="0" borderId="46" xfId="1" applyFont="1" applyBorder="1" applyAlignment="1">
      <alignment horizontal="left" vertical="center" wrapText="1"/>
    </xf>
    <xf numFmtId="0" fontId="13" fillId="0" borderId="5" xfId="1" applyFont="1" applyBorder="1" applyAlignment="1">
      <alignment horizontal="center" vertical="center" wrapText="1"/>
    </xf>
    <xf numFmtId="0" fontId="13" fillId="0" borderId="9" xfId="1" applyFont="1" applyBorder="1" applyAlignment="1">
      <alignment horizontal="center" vertical="center" wrapText="1"/>
    </xf>
    <xf numFmtId="178" fontId="18" fillId="0" borderId="0" xfId="1" applyNumberFormat="1" applyFont="1" applyAlignment="1">
      <alignment horizontal="center" vertical="center" wrapText="1"/>
    </xf>
    <xf numFmtId="0" fontId="17" fillId="0" borderId="0" xfId="1" applyFont="1" applyAlignment="1">
      <alignment horizontal="center" vertical="center" wrapText="1"/>
    </xf>
  </cellXfs>
  <cellStyles count="2">
    <cellStyle name="標準" xfId="0" builtinId="0"/>
    <cellStyle name="標準 2" xfId="1" xr:uid="{B58B4664-E235-48B0-86B0-4D806DD9914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1</xdr:col>
      <xdr:colOff>762000</xdr:colOff>
      <xdr:row>0</xdr:row>
      <xdr:rowOff>438150</xdr:rowOff>
    </xdr:to>
    <xdr:sp macro="" textlink="">
      <xdr:nvSpPr>
        <xdr:cNvPr id="6" name="正方形/長方形 5">
          <a:extLst>
            <a:ext uri="{FF2B5EF4-FFF2-40B4-BE49-F238E27FC236}">
              <a16:creationId xmlns:a16="http://schemas.microsoft.com/office/drawing/2014/main" id="{37546115-28A0-4248-9A32-9B78F93B624C}"/>
            </a:ext>
          </a:extLst>
        </xdr:cNvPr>
        <xdr:cNvSpPr/>
      </xdr:nvSpPr>
      <xdr:spPr>
        <a:xfrm>
          <a:off x="1133475" y="76200"/>
          <a:ext cx="762000" cy="361950"/>
        </a:xfrm>
        <a:prstGeom prst="rect">
          <a:avLst/>
        </a:prstGeom>
        <a:solidFill>
          <a:sysClr val="window" lastClr="FFFFFF"/>
        </a:solidFill>
        <a:ln w="25400" cap="flat" cmpd="sng" algn="ctr">
          <a:solidFill>
            <a:sysClr val="window" lastClr="FFFFFF">
              <a:lumMod val="75000"/>
            </a:sysClr>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kern="100">
              <a:effectLst/>
              <a:ea typeface="ＭＳ ゴシック" panose="020B0609070205080204" pitchFamily="49" charset="-128"/>
              <a:cs typeface="Times New Roman" panose="02020603050405020304" pitchFamily="18" charset="0"/>
            </a:rPr>
            <a:t>別紙２</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76200</xdr:rowOff>
    </xdr:from>
    <xdr:to>
      <xdr:col>1</xdr:col>
      <xdr:colOff>762000</xdr:colOff>
      <xdr:row>0</xdr:row>
      <xdr:rowOff>438150</xdr:rowOff>
    </xdr:to>
    <xdr:sp macro="" textlink="">
      <xdr:nvSpPr>
        <xdr:cNvPr id="2" name="正方形/長方形 1">
          <a:extLst>
            <a:ext uri="{FF2B5EF4-FFF2-40B4-BE49-F238E27FC236}">
              <a16:creationId xmlns:a16="http://schemas.microsoft.com/office/drawing/2014/main" id="{16778E41-D179-4263-A0AF-EC76A0322AE0}"/>
            </a:ext>
          </a:extLst>
        </xdr:cNvPr>
        <xdr:cNvSpPr/>
      </xdr:nvSpPr>
      <xdr:spPr>
        <a:xfrm>
          <a:off x="142875" y="76200"/>
          <a:ext cx="762000" cy="361950"/>
        </a:xfrm>
        <a:prstGeom prst="rect">
          <a:avLst/>
        </a:prstGeom>
        <a:solidFill>
          <a:sysClr val="window" lastClr="FFFFFF"/>
        </a:solidFill>
        <a:ln w="25400" cap="flat" cmpd="sng" algn="ctr">
          <a:solidFill>
            <a:sysClr val="window" lastClr="FFFFFF">
              <a:lumMod val="75000"/>
            </a:sysClr>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kern="100">
              <a:effectLst/>
              <a:ea typeface="ＭＳ ゴシック" panose="020B0609070205080204" pitchFamily="49" charset="-128"/>
              <a:cs typeface="Times New Roman" panose="02020603050405020304" pitchFamily="18" charset="0"/>
            </a:rPr>
            <a:t>別紙２</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0592-051A-41E5-96F0-AB21CD7FA31F}">
  <sheetPr>
    <pageSetUpPr fitToPage="1"/>
  </sheetPr>
  <dimension ref="B1:P42"/>
  <sheetViews>
    <sheetView showGridLines="0" tabSelected="1" zoomScale="89" zoomScaleNormal="89" workbookViewId="0">
      <selection activeCell="C2" sqref="C2:D2"/>
    </sheetView>
  </sheetViews>
  <sheetFormatPr defaultRowHeight="18.75" x14ac:dyDescent="0.15"/>
  <cols>
    <col min="1" max="1" width="1.875" style="1" customWidth="1"/>
    <col min="2" max="2" width="10.625" style="1" customWidth="1"/>
    <col min="3" max="3" width="5.75" style="1" customWidth="1"/>
    <col min="4" max="4" width="3.875" style="1" customWidth="1"/>
    <col min="5" max="5" width="27.625" style="1" customWidth="1"/>
    <col min="6" max="6" width="82.625" style="1" customWidth="1"/>
    <col min="7" max="7" width="34.5" style="1" customWidth="1"/>
    <col min="8" max="8" width="20" style="1" customWidth="1"/>
    <col min="9" max="9" width="13.5" style="1" customWidth="1"/>
    <col min="10" max="10" width="21.875" style="1" customWidth="1"/>
    <col min="11" max="11" width="13.125" style="1" customWidth="1"/>
    <col min="12" max="12" width="12.375" style="1" customWidth="1"/>
    <col min="13" max="13" width="12.375" style="1" hidden="1" customWidth="1"/>
    <col min="14" max="16" width="9" style="1" hidden="1" customWidth="1"/>
    <col min="17" max="16384" width="9" style="1"/>
  </cols>
  <sheetData>
    <row r="1" spans="2:15" ht="40.5" thickBot="1" x14ac:dyDescent="0.2">
      <c r="B1" s="5"/>
      <c r="C1" s="5"/>
      <c r="D1"/>
      <c r="E1" s="6" t="s">
        <v>130</v>
      </c>
      <c r="F1" s="80"/>
      <c r="G1" s="80"/>
      <c r="H1" s="80"/>
      <c r="I1" s="80"/>
      <c r="J1" s="7"/>
    </row>
    <row r="2" spans="2:15" ht="18" customHeight="1" x14ac:dyDescent="0.15">
      <c r="B2" s="81" t="s">
        <v>53</v>
      </c>
      <c r="C2" s="196"/>
      <c r="D2" s="197"/>
      <c r="E2" s="33" t="s">
        <v>104</v>
      </c>
      <c r="F2" s="29" t="s">
        <v>54</v>
      </c>
      <c r="G2" s="8"/>
      <c r="H2" s="8"/>
      <c r="I2" s="8"/>
      <c r="J2" s="23"/>
    </row>
    <row r="3" spans="2:15" ht="19.5" thickBot="1" x14ac:dyDescent="0.45">
      <c r="B3" s="82" t="s">
        <v>39</v>
      </c>
      <c r="C3" s="198"/>
      <c r="D3" s="198"/>
      <c r="E3" s="199"/>
      <c r="F3" s="8"/>
      <c r="G3" s="8"/>
      <c r="H3" s="8"/>
      <c r="I3" s="2"/>
      <c r="J3" s="28"/>
    </row>
    <row r="4" spans="2:15" x14ac:dyDescent="0.4">
      <c r="B4" s="82" t="s">
        <v>50</v>
      </c>
      <c r="C4" s="116"/>
      <c r="D4" s="30" t="s">
        <v>51</v>
      </c>
      <c r="E4" s="24"/>
      <c r="F4" s="8"/>
      <c r="G4" s="8"/>
      <c r="H4" s="8"/>
      <c r="I4" s="2"/>
    </row>
    <row r="5" spans="2:15" ht="19.5" thickBot="1" x14ac:dyDescent="0.45">
      <c r="B5" s="83" t="s">
        <v>134</v>
      </c>
      <c r="C5" s="117"/>
      <c r="D5" s="31" t="s">
        <v>51</v>
      </c>
      <c r="E5" s="25"/>
      <c r="F5" s="8"/>
      <c r="G5" s="8"/>
      <c r="H5" s="8"/>
      <c r="I5" s="2"/>
    </row>
    <row r="6" spans="2:15" ht="7.5" customHeight="1" thickBot="1" x14ac:dyDescent="0.45">
      <c r="B6" s="8"/>
      <c r="C6" s="26"/>
      <c r="D6" s="27"/>
      <c r="E6" s="8"/>
      <c r="F6" s="8"/>
      <c r="G6" s="8"/>
      <c r="H6" s="8"/>
      <c r="I6" s="2"/>
    </row>
    <row r="7" spans="2:15" ht="39" customHeight="1" x14ac:dyDescent="0.4">
      <c r="B7" s="200" t="s">
        <v>4</v>
      </c>
      <c r="C7" s="201"/>
      <c r="D7" s="201"/>
      <c r="E7" s="202"/>
      <c r="F7" s="86" t="s">
        <v>5</v>
      </c>
      <c r="G7" s="87" t="s">
        <v>42</v>
      </c>
      <c r="H7" s="86" t="s">
        <v>52</v>
      </c>
      <c r="I7" s="88" t="s">
        <v>41</v>
      </c>
      <c r="J7" s="89" t="s">
        <v>40</v>
      </c>
      <c r="N7" s="35" t="s">
        <v>106</v>
      </c>
    </row>
    <row r="8" spans="2:15" ht="24.75" customHeight="1" thickBot="1" x14ac:dyDescent="0.2">
      <c r="B8" s="147" t="s">
        <v>38</v>
      </c>
      <c r="C8" s="207"/>
      <c r="D8" s="181" t="s">
        <v>6</v>
      </c>
      <c r="E8" s="185" t="s">
        <v>7</v>
      </c>
      <c r="F8" s="43" t="s">
        <v>185</v>
      </c>
      <c r="G8" s="43" t="s">
        <v>3</v>
      </c>
      <c r="H8" s="108"/>
      <c r="I8" s="204">
        <f>+O8</f>
        <v>0</v>
      </c>
      <c r="J8" s="34" t="s">
        <v>195</v>
      </c>
      <c r="M8" s="1">
        <f>+N8+H8/2.4</f>
        <v>0</v>
      </c>
      <c r="N8" s="1">
        <f>IF(H8=60,0,IF(H9=1,5/3,IF(H9=2,10/3,IF(H9=3,5,IF(H9=4,0,0)))))</f>
        <v>0</v>
      </c>
      <c r="O8" s="1">
        <f>ROUNDDOWN(IF(M8&lt;=25,M8,25),1)</f>
        <v>0</v>
      </c>
    </row>
    <row r="9" spans="2:15" ht="48" thickBot="1" x14ac:dyDescent="0.45">
      <c r="B9" s="151"/>
      <c r="C9" s="208"/>
      <c r="D9" s="184"/>
      <c r="E9" s="187"/>
      <c r="F9" s="129" t="s">
        <v>194</v>
      </c>
      <c r="G9" s="130" t="s">
        <v>186</v>
      </c>
      <c r="H9" s="114"/>
      <c r="I9" s="206"/>
      <c r="J9" s="131" t="s">
        <v>193</v>
      </c>
      <c r="L9" s="68" t="s">
        <v>105</v>
      </c>
      <c r="M9" s="35"/>
      <c r="N9" s="35"/>
    </row>
    <row r="10" spans="2:15" ht="37.5" x14ac:dyDescent="0.15">
      <c r="B10" s="188" t="s">
        <v>8</v>
      </c>
      <c r="C10" s="189"/>
      <c r="D10" s="209" t="s">
        <v>9</v>
      </c>
      <c r="E10" s="172" t="s">
        <v>170</v>
      </c>
      <c r="F10" s="44" t="s">
        <v>140</v>
      </c>
      <c r="G10" s="44" t="s">
        <v>158</v>
      </c>
      <c r="H10" s="105"/>
      <c r="I10" s="168" t="e">
        <f>IF(N10=0,N11,N10)</f>
        <v>#N/A</v>
      </c>
      <c r="J10" s="170" t="s">
        <v>189</v>
      </c>
      <c r="K10" s="66" t="s">
        <v>107</v>
      </c>
      <c r="L10" s="67" t="e">
        <f>VLOOKUP(C2,算定データ!B3:D49,2,FALSE)</f>
        <v>#N/A</v>
      </c>
      <c r="M10" s="128"/>
      <c r="N10" s="1" t="e">
        <f>IF(H10&gt;=L10*1.2,20,IF(H10&gt;=L10,10,0))</f>
        <v>#N/A</v>
      </c>
    </row>
    <row r="11" spans="2:15" ht="37.5" x14ac:dyDescent="0.15">
      <c r="B11" s="190"/>
      <c r="C11" s="191"/>
      <c r="D11" s="210"/>
      <c r="E11" s="173"/>
      <c r="F11" s="70" t="s">
        <v>172</v>
      </c>
      <c r="G11" s="70" t="s">
        <v>169</v>
      </c>
      <c r="H11" s="106"/>
      <c r="I11" s="169"/>
      <c r="J11" s="171"/>
      <c r="K11" s="101" t="s">
        <v>108</v>
      </c>
      <c r="L11" s="102" t="e">
        <f>VLOOKUP(C2,算定データ!B3:D49,3,FALSE)</f>
        <v>#N/A</v>
      </c>
      <c r="M11" s="128"/>
      <c r="N11" s="1" t="e">
        <f>IF(H11&gt;=L11*1,10,0)</f>
        <v>#N/A</v>
      </c>
    </row>
    <row r="12" spans="2:15" ht="38.25" customHeight="1" thickBot="1" x14ac:dyDescent="0.2">
      <c r="B12" s="190"/>
      <c r="C12" s="191"/>
      <c r="D12" s="181" t="s">
        <v>10</v>
      </c>
      <c r="E12" s="172" t="s">
        <v>133</v>
      </c>
      <c r="F12" s="45" t="s">
        <v>167</v>
      </c>
      <c r="G12" s="45" t="s">
        <v>141</v>
      </c>
      <c r="H12" s="109"/>
      <c r="I12" s="204" t="e">
        <f>+N12+N13</f>
        <v>#DIV/0!</v>
      </c>
      <c r="J12" s="132"/>
      <c r="K12" s="103" t="s">
        <v>142</v>
      </c>
      <c r="L12" s="104" t="e">
        <f>+O12/100</f>
        <v>#DIV/0!</v>
      </c>
      <c r="M12" s="127"/>
      <c r="N12" s="1" t="e">
        <f>IF((H12/C5*100)&gt;=50,10,0)</f>
        <v>#DIV/0!</v>
      </c>
      <c r="O12" s="1" t="e">
        <f>+H12/C5*100</f>
        <v>#DIV/0!</v>
      </c>
    </row>
    <row r="13" spans="2:15" ht="24" x14ac:dyDescent="0.15">
      <c r="B13" s="190"/>
      <c r="C13" s="191"/>
      <c r="D13" s="182"/>
      <c r="E13" s="183"/>
      <c r="F13" s="90" t="s">
        <v>175</v>
      </c>
      <c r="G13" s="46" t="s">
        <v>37</v>
      </c>
      <c r="H13" s="110"/>
      <c r="I13" s="205"/>
      <c r="J13" s="41" t="s">
        <v>176</v>
      </c>
      <c r="N13" s="36">
        <f>+H13/4.5</f>
        <v>0</v>
      </c>
    </row>
    <row r="14" spans="2:15" ht="112.5" x14ac:dyDescent="0.15">
      <c r="B14" s="190"/>
      <c r="C14" s="191"/>
      <c r="D14" s="181" t="s">
        <v>11</v>
      </c>
      <c r="E14" s="185" t="s">
        <v>12</v>
      </c>
      <c r="F14" s="79" t="s">
        <v>144</v>
      </c>
      <c r="G14" s="172" t="s">
        <v>139</v>
      </c>
      <c r="H14" s="174"/>
      <c r="I14" s="168">
        <f>+N14+N16</f>
        <v>0</v>
      </c>
      <c r="J14" s="176" t="s">
        <v>187</v>
      </c>
      <c r="K14" s="211"/>
      <c r="L14" s="212"/>
      <c r="M14" s="123"/>
      <c r="N14" s="1">
        <f>IF(H14&gt;=2,10,IF(H14=1,5,0))</f>
        <v>0</v>
      </c>
    </row>
    <row r="15" spans="2:15" ht="27" customHeight="1" x14ac:dyDescent="0.15">
      <c r="B15" s="190"/>
      <c r="C15" s="191"/>
      <c r="D15" s="182"/>
      <c r="E15" s="186"/>
      <c r="F15" s="107"/>
      <c r="G15" s="173"/>
      <c r="H15" s="175"/>
      <c r="I15" s="178"/>
      <c r="J15" s="177"/>
      <c r="K15" s="211"/>
      <c r="L15" s="212"/>
      <c r="M15" s="123"/>
    </row>
    <row r="16" spans="2:15" ht="27" customHeight="1" x14ac:dyDescent="0.15">
      <c r="B16" s="192"/>
      <c r="C16" s="193"/>
      <c r="D16" s="184"/>
      <c r="E16" s="187"/>
      <c r="F16" s="136" t="s">
        <v>177</v>
      </c>
      <c r="G16" s="129" t="s">
        <v>3</v>
      </c>
      <c r="H16" s="110"/>
      <c r="I16" s="169"/>
      <c r="J16" s="41" t="s">
        <v>178</v>
      </c>
      <c r="K16" s="134"/>
      <c r="L16" s="123"/>
      <c r="M16" s="123"/>
      <c r="N16" s="1">
        <f>+H16/2</f>
        <v>0</v>
      </c>
    </row>
    <row r="17" spans="2:16" ht="24.75" thickBot="1" x14ac:dyDescent="0.2">
      <c r="B17" s="179" t="s">
        <v>13</v>
      </c>
      <c r="C17" s="180"/>
      <c r="D17" s="181" t="s">
        <v>14</v>
      </c>
      <c r="E17" s="172" t="s">
        <v>15</v>
      </c>
      <c r="F17" s="43" t="s">
        <v>179</v>
      </c>
      <c r="G17" s="43" t="s">
        <v>110</v>
      </c>
      <c r="H17" s="108"/>
      <c r="I17" s="204">
        <f>+N17+N18</f>
        <v>0</v>
      </c>
      <c r="J17" s="34" t="s">
        <v>180</v>
      </c>
      <c r="N17" s="36">
        <f>+H17/3</f>
        <v>0</v>
      </c>
    </row>
    <row r="18" spans="2:16" ht="57" thickBot="1" x14ac:dyDescent="0.2">
      <c r="B18" s="179"/>
      <c r="C18" s="180"/>
      <c r="D18" s="184"/>
      <c r="E18" s="187"/>
      <c r="F18" s="47" t="s">
        <v>145</v>
      </c>
      <c r="G18" s="47" t="s">
        <v>111</v>
      </c>
      <c r="H18" s="111"/>
      <c r="I18" s="206"/>
      <c r="J18" s="133" t="s">
        <v>156</v>
      </c>
      <c r="K18" s="96"/>
      <c r="L18" s="143" t="s">
        <v>154</v>
      </c>
      <c r="M18" s="124" t="s">
        <v>165</v>
      </c>
      <c r="N18" s="1">
        <f>IF(H18&gt;=2,5,0)</f>
        <v>0</v>
      </c>
    </row>
    <row r="19" spans="2:16" ht="34.5" customHeight="1" x14ac:dyDescent="0.15">
      <c r="B19" s="179"/>
      <c r="C19" s="180"/>
      <c r="D19" s="181" t="s">
        <v>43</v>
      </c>
      <c r="E19" s="185" t="s">
        <v>44</v>
      </c>
      <c r="F19" s="172" t="s">
        <v>160</v>
      </c>
      <c r="G19" s="45" t="s">
        <v>146</v>
      </c>
      <c r="H19" s="112"/>
      <c r="I19" s="204" t="e">
        <f>IF(P22&gt;=5,15,IF(P22&gt;=3,10,IF(P22&gt;=1,5,0)))</f>
        <v>#DIV/0!</v>
      </c>
      <c r="J19" s="170" t="s">
        <v>159</v>
      </c>
      <c r="K19" s="97" t="s">
        <v>149</v>
      </c>
      <c r="L19" s="144" t="e">
        <f>+N19/100</f>
        <v>#DIV/0!</v>
      </c>
      <c r="M19" s="125" t="e">
        <f>+O19</f>
        <v>#DIV/0!</v>
      </c>
      <c r="N19" s="1" t="e">
        <f>+H19/$C$5*100</f>
        <v>#DIV/0!</v>
      </c>
      <c r="O19" s="1" t="e">
        <f>IF(N19&gt;=50,2,IF(N19&gt;=30,1,0))</f>
        <v>#DIV/0!</v>
      </c>
    </row>
    <row r="20" spans="2:16" ht="34.5" customHeight="1" x14ac:dyDescent="0.15">
      <c r="B20" s="179"/>
      <c r="C20" s="180"/>
      <c r="D20" s="182"/>
      <c r="E20" s="186"/>
      <c r="F20" s="183"/>
      <c r="G20" s="91" t="s">
        <v>147</v>
      </c>
      <c r="H20" s="113"/>
      <c r="I20" s="205"/>
      <c r="J20" s="203"/>
      <c r="K20" s="98" t="s">
        <v>150</v>
      </c>
      <c r="L20" s="145" t="e">
        <f>+N20/100</f>
        <v>#DIV/0!</v>
      </c>
      <c r="M20" s="125" t="e">
        <f>+O20</f>
        <v>#DIV/0!</v>
      </c>
      <c r="N20" s="1" t="e">
        <f>+H20/$C$5*100</f>
        <v>#DIV/0!</v>
      </c>
      <c r="O20" s="1" t="e">
        <f t="shared" ref="O20" si="0">IF(N20&gt;=50,2,IF(N20&gt;=30,1,0))</f>
        <v>#DIV/0!</v>
      </c>
    </row>
    <row r="21" spans="2:16" ht="34.5" customHeight="1" thickBot="1" x14ac:dyDescent="0.2">
      <c r="B21" s="179"/>
      <c r="C21" s="180"/>
      <c r="D21" s="182"/>
      <c r="E21" s="186"/>
      <c r="F21" s="183"/>
      <c r="G21" s="91" t="s">
        <v>148</v>
      </c>
      <c r="H21" s="113"/>
      <c r="I21" s="205"/>
      <c r="J21" s="203"/>
      <c r="K21" s="99" t="s">
        <v>151</v>
      </c>
      <c r="L21" s="146" t="e">
        <f>+N21/100</f>
        <v>#DIV/0!</v>
      </c>
      <c r="M21" s="125" t="e">
        <f>+O21</f>
        <v>#DIV/0!</v>
      </c>
      <c r="N21" s="1" t="e">
        <f>+H21/$C$5*100</f>
        <v>#DIV/0!</v>
      </c>
      <c r="O21" s="1" t="e">
        <f>IF(N21&gt;=40,2,IF(N21&gt;=20,1,0))</f>
        <v>#DIV/0!</v>
      </c>
    </row>
    <row r="22" spans="2:16" ht="46.5" customHeight="1" thickBot="1" x14ac:dyDescent="0.2">
      <c r="B22" s="179"/>
      <c r="C22" s="180"/>
      <c r="D22" s="184"/>
      <c r="E22" s="187"/>
      <c r="F22" s="173"/>
      <c r="G22" s="47" t="s">
        <v>171</v>
      </c>
      <c r="H22" s="114"/>
      <c r="I22" s="206"/>
      <c r="J22" s="171"/>
      <c r="K22" s="194" t="s">
        <v>166</v>
      </c>
      <c r="L22" s="195"/>
      <c r="M22" s="126">
        <f>+O22</f>
        <v>0</v>
      </c>
      <c r="N22" s="1">
        <f>+H22</f>
        <v>0</v>
      </c>
      <c r="O22" s="1">
        <f>+N22</f>
        <v>0</v>
      </c>
      <c r="P22" s="1" t="e">
        <f>SUM(O19:O22)</f>
        <v>#DIV/0!</v>
      </c>
    </row>
    <row r="23" spans="2:16" ht="74.25" customHeight="1" x14ac:dyDescent="0.15">
      <c r="B23" s="179"/>
      <c r="C23" s="180"/>
      <c r="D23" s="11" t="s">
        <v>16</v>
      </c>
      <c r="E23" s="12" t="s">
        <v>17</v>
      </c>
      <c r="F23" s="48" t="s">
        <v>168</v>
      </c>
      <c r="G23" s="48" t="s">
        <v>157</v>
      </c>
      <c r="H23" s="115"/>
      <c r="I23" s="37">
        <f>IF(H23&gt;=5,15,IF(H23&gt;=3,10,IF(H23&gt;=1,5,0)))</f>
        <v>0</v>
      </c>
      <c r="J23" s="71" t="s">
        <v>164</v>
      </c>
      <c r="K23" s="94"/>
      <c r="L23" s="92"/>
    </row>
    <row r="24" spans="2:16" ht="24.75" thickBot="1" x14ac:dyDescent="0.2">
      <c r="B24" s="179" t="s">
        <v>18</v>
      </c>
      <c r="C24" s="180"/>
      <c r="D24" s="9" t="s">
        <v>19</v>
      </c>
      <c r="E24" s="10" t="s">
        <v>1</v>
      </c>
      <c r="F24" s="44" t="s">
        <v>20</v>
      </c>
      <c r="G24" s="48" t="s">
        <v>112</v>
      </c>
      <c r="H24" s="108"/>
      <c r="I24" s="38">
        <f>IF(H24=1,5,0)</f>
        <v>0</v>
      </c>
      <c r="J24" s="69" t="s">
        <v>45</v>
      </c>
      <c r="K24" s="95"/>
      <c r="L24" s="93"/>
      <c r="M24" s="92"/>
    </row>
    <row r="25" spans="2:16" ht="24.75" thickBot="1" x14ac:dyDescent="0.2">
      <c r="B25" s="179"/>
      <c r="C25" s="180"/>
      <c r="D25" s="13" t="s">
        <v>21</v>
      </c>
      <c r="E25" s="14" t="s">
        <v>22</v>
      </c>
      <c r="F25" s="51" t="s">
        <v>182</v>
      </c>
      <c r="G25" s="49" t="s">
        <v>110</v>
      </c>
      <c r="H25" s="115"/>
      <c r="I25" s="37">
        <f>+H25/3</f>
        <v>0</v>
      </c>
      <c r="J25" s="71" t="s">
        <v>181</v>
      </c>
      <c r="K25" s="95"/>
      <c r="L25" s="100" t="s">
        <v>152</v>
      </c>
      <c r="M25" s="93"/>
    </row>
    <row r="26" spans="2:16" ht="22.5" customHeight="1" thickBot="1" x14ac:dyDescent="0.2">
      <c r="B26" s="179"/>
      <c r="C26" s="180"/>
      <c r="D26" s="11" t="s">
        <v>23</v>
      </c>
      <c r="E26" s="14" t="s">
        <v>47</v>
      </c>
      <c r="F26" s="48" t="s">
        <v>48</v>
      </c>
      <c r="G26" s="48" t="s">
        <v>109</v>
      </c>
      <c r="H26" s="115"/>
      <c r="I26" s="37" t="e">
        <f>IF(N26&gt;=30,5,0)</f>
        <v>#DIV/0!</v>
      </c>
      <c r="J26" s="71" t="s">
        <v>46</v>
      </c>
      <c r="K26" s="121" t="s">
        <v>153</v>
      </c>
      <c r="L26" s="122" t="e">
        <f>+N26/100</f>
        <v>#DIV/0!</v>
      </c>
      <c r="M26" s="127"/>
      <c r="N26" s="1" t="e">
        <f>+H26/C5*100</f>
        <v>#DIV/0!</v>
      </c>
    </row>
    <row r="27" spans="2:16" ht="24.75" thickTop="1" x14ac:dyDescent="0.15">
      <c r="B27" s="179"/>
      <c r="C27" s="180"/>
      <c r="D27" s="11" t="s">
        <v>24</v>
      </c>
      <c r="E27" s="14" t="s">
        <v>26</v>
      </c>
      <c r="F27" s="48" t="s">
        <v>129</v>
      </c>
      <c r="G27" s="48" t="s">
        <v>112</v>
      </c>
      <c r="H27" s="115"/>
      <c r="I27" s="38">
        <f>IF(H27=2,5,0)</f>
        <v>0</v>
      </c>
      <c r="J27" s="42" t="s">
        <v>128</v>
      </c>
    </row>
    <row r="28" spans="2:16" ht="24" x14ac:dyDescent="0.15">
      <c r="B28" s="179"/>
      <c r="C28" s="180"/>
      <c r="D28" s="15" t="s">
        <v>25</v>
      </c>
      <c r="E28" s="12" t="s">
        <v>28</v>
      </c>
      <c r="F28" s="48" t="s">
        <v>131</v>
      </c>
      <c r="G28" s="48" t="s">
        <v>112</v>
      </c>
      <c r="H28" s="115"/>
      <c r="I28" s="38">
        <f>IF(H28=1,5,0)</f>
        <v>0</v>
      </c>
      <c r="J28" s="42" t="s">
        <v>45</v>
      </c>
    </row>
    <row r="29" spans="2:16" ht="24" customHeight="1" x14ac:dyDescent="0.15">
      <c r="B29" s="147" t="s">
        <v>29</v>
      </c>
      <c r="C29" s="148"/>
      <c r="D29" s="16" t="s">
        <v>27</v>
      </c>
      <c r="E29" s="10" t="s">
        <v>31</v>
      </c>
      <c r="F29" s="51" t="s">
        <v>113</v>
      </c>
      <c r="G29" s="50" t="s">
        <v>37</v>
      </c>
      <c r="H29" s="115"/>
      <c r="I29" s="37">
        <f>+H29/2</f>
        <v>0</v>
      </c>
      <c r="J29" s="42" t="s">
        <v>49</v>
      </c>
    </row>
    <row r="30" spans="2:16" ht="24" x14ac:dyDescent="0.15">
      <c r="B30" s="149"/>
      <c r="C30" s="150"/>
      <c r="D30" s="15" t="s">
        <v>30</v>
      </c>
      <c r="E30" s="12" t="s">
        <v>33</v>
      </c>
      <c r="F30" s="44" t="s">
        <v>132</v>
      </c>
      <c r="G30" s="48" t="s">
        <v>112</v>
      </c>
      <c r="H30" s="108"/>
      <c r="I30" s="38">
        <f>IF(H30=1,5,0)</f>
        <v>0</v>
      </c>
      <c r="J30" s="34" t="s">
        <v>45</v>
      </c>
    </row>
    <row r="31" spans="2:16" ht="99" customHeight="1" x14ac:dyDescent="0.15">
      <c r="B31" s="149"/>
      <c r="C31" s="150"/>
      <c r="D31" s="153" t="s">
        <v>32</v>
      </c>
      <c r="E31" s="155" t="s">
        <v>34</v>
      </c>
      <c r="F31" s="48" t="s">
        <v>143</v>
      </c>
      <c r="G31" s="48" t="s">
        <v>112</v>
      </c>
      <c r="H31" s="115"/>
      <c r="I31" s="38">
        <f>IF(H31=1,5,0)</f>
        <v>0</v>
      </c>
      <c r="J31" s="42" t="s">
        <v>45</v>
      </c>
    </row>
    <row r="32" spans="2:16" ht="38.25" customHeight="1" x14ac:dyDescent="0.15">
      <c r="B32" s="151"/>
      <c r="C32" s="152"/>
      <c r="D32" s="154"/>
      <c r="E32" s="156"/>
      <c r="F32" s="51" t="s">
        <v>184</v>
      </c>
      <c r="G32" s="157" t="s">
        <v>183</v>
      </c>
      <c r="H32" s="158"/>
      <c r="I32" s="137"/>
      <c r="J32" s="42"/>
    </row>
    <row r="33" spans="2:10" ht="27" customHeight="1" thickBot="1" x14ac:dyDescent="0.2">
      <c r="B33" s="17"/>
      <c r="C33" s="18"/>
      <c r="D33" s="19"/>
      <c r="E33" s="20"/>
      <c r="F33" s="21" t="s">
        <v>35</v>
      </c>
      <c r="G33" s="21"/>
      <c r="H33" s="39"/>
      <c r="I33" s="40" t="e">
        <f>SUM(I8:I31)</f>
        <v>#N/A</v>
      </c>
      <c r="J33" s="22" t="s">
        <v>36</v>
      </c>
    </row>
    <row r="34" spans="2:10" ht="27" customHeight="1" x14ac:dyDescent="0.15">
      <c r="B34" s="120" t="s">
        <v>163</v>
      </c>
      <c r="C34" s="72"/>
      <c r="D34" s="73"/>
      <c r="E34" s="74"/>
      <c r="F34" s="75"/>
      <c r="G34" s="75"/>
      <c r="H34" s="76"/>
      <c r="I34" s="78"/>
      <c r="J34" s="75"/>
    </row>
    <row r="35" spans="2:10" ht="27" customHeight="1" x14ac:dyDescent="0.15">
      <c r="B35" s="119"/>
      <c r="C35" s="72"/>
      <c r="D35" s="73"/>
      <c r="E35" s="74"/>
      <c r="F35" s="75"/>
      <c r="G35" s="75"/>
      <c r="H35" s="139" t="s">
        <v>191</v>
      </c>
      <c r="I35" s="140" t="s">
        <v>190</v>
      </c>
      <c r="J35" s="141">
        <f>+H8+H13+H16+H17+H25+H29</f>
        <v>0</v>
      </c>
    </row>
    <row r="36" spans="2:10" x14ac:dyDescent="0.15">
      <c r="B36" s="77" t="s">
        <v>138</v>
      </c>
      <c r="D36" s="3"/>
      <c r="E36" s="3"/>
      <c r="F36" s="3"/>
      <c r="G36" s="3"/>
      <c r="H36" s="3"/>
      <c r="I36" s="3"/>
    </row>
    <row r="37" spans="2:10" x14ac:dyDescent="0.15">
      <c r="B37" s="159" t="s">
        <v>137</v>
      </c>
      <c r="C37" s="160"/>
      <c r="D37" s="161"/>
      <c r="E37" s="84" t="s">
        <v>135</v>
      </c>
      <c r="F37" s="85" t="s">
        <v>136</v>
      </c>
      <c r="G37" s="4"/>
      <c r="H37" s="4"/>
    </row>
    <row r="38" spans="2:10" x14ac:dyDescent="0.15">
      <c r="B38" s="162"/>
      <c r="C38" s="163"/>
      <c r="D38" s="164"/>
      <c r="E38" s="118"/>
      <c r="F38" s="118"/>
    </row>
    <row r="39" spans="2:10" x14ac:dyDescent="0.15">
      <c r="B39" s="165"/>
      <c r="C39" s="166"/>
      <c r="D39" s="167"/>
      <c r="E39" s="118"/>
      <c r="F39" s="118"/>
    </row>
    <row r="40" spans="2:10" x14ac:dyDescent="0.15">
      <c r="B40" s="162"/>
      <c r="C40" s="166"/>
      <c r="D40" s="167"/>
      <c r="E40" s="118"/>
      <c r="F40" s="118"/>
    </row>
    <row r="41" spans="2:10" x14ac:dyDescent="0.15">
      <c r="B41" s="162"/>
      <c r="C41" s="166"/>
      <c r="D41" s="167"/>
      <c r="E41" s="118"/>
      <c r="F41" s="118"/>
    </row>
    <row r="42" spans="2:10" x14ac:dyDescent="0.15">
      <c r="B42" s="162"/>
      <c r="C42" s="166"/>
      <c r="D42" s="167"/>
      <c r="E42" s="118"/>
      <c r="F42" s="118"/>
    </row>
  </sheetData>
  <mergeCells count="44">
    <mergeCell ref="K22:L22"/>
    <mergeCell ref="C2:D2"/>
    <mergeCell ref="C3:E3"/>
    <mergeCell ref="B7:E7"/>
    <mergeCell ref="J19:J22"/>
    <mergeCell ref="F19:F22"/>
    <mergeCell ref="I12:I13"/>
    <mergeCell ref="I17:I18"/>
    <mergeCell ref="I19:I22"/>
    <mergeCell ref="B8:C9"/>
    <mergeCell ref="D8:D9"/>
    <mergeCell ref="E8:E9"/>
    <mergeCell ref="I8:I9"/>
    <mergeCell ref="D10:D11"/>
    <mergeCell ref="K14:K15"/>
    <mergeCell ref="L14:L15"/>
    <mergeCell ref="B24:C28"/>
    <mergeCell ref="D12:D13"/>
    <mergeCell ref="E12:E13"/>
    <mergeCell ref="E10:E11"/>
    <mergeCell ref="D19:D22"/>
    <mergeCell ref="E19:E22"/>
    <mergeCell ref="B17:C23"/>
    <mergeCell ref="D17:D18"/>
    <mergeCell ref="E17:E18"/>
    <mergeCell ref="B10:C16"/>
    <mergeCell ref="D14:D16"/>
    <mergeCell ref="E14:E16"/>
    <mergeCell ref="I10:I11"/>
    <mergeCell ref="J10:J11"/>
    <mergeCell ref="G14:G15"/>
    <mergeCell ref="H14:H15"/>
    <mergeCell ref="J14:J15"/>
    <mergeCell ref="I14:I16"/>
    <mergeCell ref="B38:D38"/>
    <mergeCell ref="B39:D39"/>
    <mergeCell ref="B41:D41"/>
    <mergeCell ref="B42:D42"/>
    <mergeCell ref="B40:D40"/>
    <mergeCell ref="B29:C32"/>
    <mergeCell ref="D31:D32"/>
    <mergeCell ref="E31:E32"/>
    <mergeCell ref="G32:H32"/>
    <mergeCell ref="B37:D37"/>
  </mergeCells>
  <phoneticPr fontId="4"/>
  <pageMargins left="0.51181102362204722" right="0.51181102362204722" top="0.55118110236220474" bottom="0.55118110236220474" header="0.31496062992125984" footer="0.31496062992125984"/>
  <pageSetup paperSize="8" scale="73" fitToWidth="0" orientation="landscape" r:id="rId1"/>
  <ignoredErrors>
    <ignoredError sqref="I29"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0801BC-81B0-4600-9E98-5E115BD83E57}">
          <x14:formula1>
            <xm:f>算定データ!$B$3:$B$49</xm:f>
          </x14:formula1>
          <xm:sqref>C2:D2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0ABC-BBBB-49BF-B256-1E5D749DA157}">
  <sheetPr>
    <tabColor rgb="FFFF0000"/>
    <pageSetUpPr fitToPage="1"/>
  </sheetPr>
  <dimension ref="B1:P42"/>
  <sheetViews>
    <sheetView showGridLines="0" zoomScale="89" zoomScaleNormal="89" workbookViewId="0">
      <selection activeCell="X25" sqref="X25"/>
    </sheetView>
  </sheetViews>
  <sheetFormatPr defaultRowHeight="18.75" x14ac:dyDescent="0.15"/>
  <cols>
    <col min="1" max="1" width="1.875" style="1" customWidth="1"/>
    <col min="2" max="2" width="10.625" style="1" customWidth="1"/>
    <col min="3" max="3" width="5.75" style="1" customWidth="1"/>
    <col min="4" max="4" width="3.875" style="1" customWidth="1"/>
    <col min="5" max="5" width="27.625" style="1" customWidth="1"/>
    <col min="6" max="6" width="82.625" style="1" customWidth="1"/>
    <col min="7" max="7" width="34.5" style="1" customWidth="1"/>
    <col min="8" max="8" width="20" style="1" customWidth="1"/>
    <col min="9" max="9" width="13.5" style="1" customWidth="1"/>
    <col min="10" max="10" width="21.875" style="1" customWidth="1"/>
    <col min="11" max="11" width="13.125" style="1" customWidth="1"/>
    <col min="12" max="12" width="12.375" style="1" customWidth="1"/>
    <col min="13" max="13" width="12.375" style="1" hidden="1" customWidth="1"/>
    <col min="14" max="16" width="9" style="1" hidden="1" customWidth="1"/>
    <col min="17" max="16384" width="9" style="1"/>
  </cols>
  <sheetData>
    <row r="1" spans="2:15" ht="40.5" thickBot="1" x14ac:dyDescent="0.2">
      <c r="B1" s="5"/>
      <c r="C1" s="5"/>
      <c r="D1"/>
      <c r="E1" s="6" t="s">
        <v>130</v>
      </c>
      <c r="F1" s="80"/>
      <c r="G1" s="80"/>
      <c r="H1" s="80"/>
      <c r="I1" s="80"/>
      <c r="J1" s="7"/>
    </row>
    <row r="2" spans="2:15" ht="18" customHeight="1" x14ac:dyDescent="0.15">
      <c r="B2" s="81" t="s">
        <v>53</v>
      </c>
      <c r="C2" s="196" t="s">
        <v>69</v>
      </c>
      <c r="D2" s="197"/>
      <c r="E2" s="33" t="s">
        <v>104</v>
      </c>
      <c r="F2" s="29" t="s">
        <v>54</v>
      </c>
      <c r="G2" s="8"/>
      <c r="H2" s="8"/>
      <c r="I2" s="8"/>
      <c r="J2" s="23"/>
    </row>
    <row r="3" spans="2:15" ht="19.5" thickBot="1" x14ac:dyDescent="0.45">
      <c r="B3" s="82" t="s">
        <v>39</v>
      </c>
      <c r="C3" s="198"/>
      <c r="D3" s="198"/>
      <c r="E3" s="199"/>
      <c r="F3" s="8"/>
      <c r="G3" s="8"/>
      <c r="H3" s="8"/>
      <c r="I3" s="2"/>
      <c r="J3" s="28"/>
    </row>
    <row r="4" spans="2:15" x14ac:dyDescent="0.4">
      <c r="B4" s="82" t="s">
        <v>50</v>
      </c>
      <c r="C4" s="116">
        <v>10</v>
      </c>
      <c r="D4" s="30" t="s">
        <v>51</v>
      </c>
      <c r="E4" s="24"/>
      <c r="F4" s="8"/>
      <c r="G4" s="8"/>
      <c r="H4" s="8"/>
      <c r="I4" s="2"/>
    </row>
    <row r="5" spans="2:15" ht="19.5" thickBot="1" x14ac:dyDescent="0.45">
      <c r="B5" s="83" t="s">
        <v>134</v>
      </c>
      <c r="C5" s="117">
        <v>10</v>
      </c>
      <c r="D5" s="31" t="s">
        <v>51</v>
      </c>
      <c r="E5" s="25"/>
      <c r="F5" s="8"/>
      <c r="G5" s="8"/>
      <c r="H5" s="8"/>
      <c r="I5" s="2"/>
    </row>
    <row r="6" spans="2:15" ht="7.5" customHeight="1" thickBot="1" x14ac:dyDescent="0.45">
      <c r="B6" s="8"/>
      <c r="C6" s="26"/>
      <c r="D6" s="27"/>
      <c r="E6" s="8"/>
      <c r="F6" s="8"/>
      <c r="G6" s="8"/>
      <c r="H6" s="8"/>
      <c r="I6" s="2"/>
    </row>
    <row r="7" spans="2:15" ht="39" customHeight="1" x14ac:dyDescent="0.4">
      <c r="B7" s="200" t="s">
        <v>4</v>
      </c>
      <c r="C7" s="201"/>
      <c r="D7" s="201"/>
      <c r="E7" s="202"/>
      <c r="F7" s="86" t="s">
        <v>5</v>
      </c>
      <c r="G7" s="87" t="s">
        <v>42</v>
      </c>
      <c r="H7" s="86" t="s">
        <v>52</v>
      </c>
      <c r="I7" s="88" t="s">
        <v>41</v>
      </c>
      <c r="J7" s="89" t="s">
        <v>40</v>
      </c>
      <c r="N7" s="35" t="s">
        <v>106</v>
      </c>
    </row>
    <row r="8" spans="2:15" ht="24.75" customHeight="1" thickBot="1" x14ac:dyDescent="0.45">
      <c r="B8" s="147" t="s">
        <v>38</v>
      </c>
      <c r="C8" s="207"/>
      <c r="D8" s="181" t="s">
        <v>6</v>
      </c>
      <c r="E8" s="185" t="s">
        <v>7</v>
      </c>
      <c r="F8" s="43" t="s">
        <v>185</v>
      </c>
      <c r="G8" s="43" t="s">
        <v>3</v>
      </c>
      <c r="H8" s="108">
        <v>47</v>
      </c>
      <c r="I8" s="204">
        <f>+O8</f>
        <v>24.5</v>
      </c>
      <c r="J8" s="34" t="s">
        <v>192</v>
      </c>
      <c r="M8" s="35">
        <f>+N8+H8/2.4</f>
        <v>24.583333333333336</v>
      </c>
      <c r="N8" s="1">
        <f>IF(H8=60,0,IF(H9=1,5/3,IF(H9=2,10/3,IF(H9=3,5,IF(H9=4,0,0)))))</f>
        <v>5</v>
      </c>
      <c r="O8" s="142">
        <f>ROUNDDOWN(IF(M8&lt;=25,M8,25),1)</f>
        <v>24.5</v>
      </c>
    </row>
    <row r="9" spans="2:15" ht="48" thickBot="1" x14ac:dyDescent="0.45">
      <c r="B9" s="151"/>
      <c r="C9" s="208"/>
      <c r="D9" s="184"/>
      <c r="E9" s="187"/>
      <c r="F9" s="129" t="s">
        <v>173</v>
      </c>
      <c r="G9" s="130" t="s">
        <v>186</v>
      </c>
      <c r="H9" s="114">
        <v>3</v>
      </c>
      <c r="I9" s="206"/>
      <c r="J9" s="131" t="s">
        <v>174</v>
      </c>
      <c r="L9" s="68" t="s">
        <v>105</v>
      </c>
      <c r="N9" s="35"/>
    </row>
    <row r="10" spans="2:15" ht="37.5" x14ac:dyDescent="0.15">
      <c r="B10" s="188" t="s">
        <v>8</v>
      </c>
      <c r="C10" s="189"/>
      <c r="D10" s="209" t="s">
        <v>9</v>
      </c>
      <c r="E10" s="172" t="s">
        <v>170</v>
      </c>
      <c r="F10" s="44" t="s">
        <v>140</v>
      </c>
      <c r="G10" s="44" t="s">
        <v>158</v>
      </c>
      <c r="H10" s="105">
        <v>150000</v>
      </c>
      <c r="I10" s="168">
        <f>IF(N10=0,N11,N10)</f>
        <v>20</v>
      </c>
      <c r="J10" s="170" t="s">
        <v>189</v>
      </c>
      <c r="K10" s="66" t="s">
        <v>107</v>
      </c>
      <c r="L10" s="67">
        <f>VLOOKUP(C2,算定データ!B3:D49,2,FALSE)</f>
        <v>106498</v>
      </c>
      <c r="M10" s="128"/>
      <c r="N10" s="1">
        <f>IF(H10&gt;=L10*1.2,20,IF(H10&gt;=L10,10,0))</f>
        <v>20</v>
      </c>
    </row>
    <row r="11" spans="2:15" ht="37.5" x14ac:dyDescent="0.15">
      <c r="B11" s="190"/>
      <c r="C11" s="191"/>
      <c r="D11" s="210"/>
      <c r="E11" s="173"/>
      <c r="F11" s="70" t="s">
        <v>172</v>
      </c>
      <c r="G11" s="70" t="s">
        <v>169</v>
      </c>
      <c r="H11" s="106"/>
      <c r="I11" s="169"/>
      <c r="J11" s="171"/>
      <c r="K11" s="101" t="s">
        <v>108</v>
      </c>
      <c r="L11" s="102">
        <f>VLOOKUP(C2,算定データ!B3:D49,3,FALSE)</f>
        <v>1163</v>
      </c>
      <c r="M11" s="128"/>
      <c r="N11" s="1">
        <f>IF(H11&gt;=L11*1,10,0)</f>
        <v>0</v>
      </c>
    </row>
    <row r="12" spans="2:15" ht="38.25" customHeight="1" thickBot="1" x14ac:dyDescent="0.2">
      <c r="B12" s="190"/>
      <c r="C12" s="191"/>
      <c r="D12" s="181" t="s">
        <v>10</v>
      </c>
      <c r="E12" s="172" t="s">
        <v>133</v>
      </c>
      <c r="F12" s="45" t="s">
        <v>167</v>
      </c>
      <c r="G12" s="45" t="s">
        <v>141</v>
      </c>
      <c r="H12" s="109">
        <v>6</v>
      </c>
      <c r="I12" s="204">
        <f>+N12+N13</f>
        <v>30</v>
      </c>
      <c r="J12" s="132" t="s">
        <v>155</v>
      </c>
      <c r="K12" s="103" t="s">
        <v>142</v>
      </c>
      <c r="L12" s="104">
        <f>+O12/100</f>
        <v>0.6</v>
      </c>
      <c r="M12" s="127"/>
      <c r="N12" s="1">
        <f>IF((H12/C5*100)&gt;=50,10,0)</f>
        <v>10</v>
      </c>
      <c r="O12" s="1">
        <f>+H12/C5*100</f>
        <v>60</v>
      </c>
    </row>
    <row r="13" spans="2:15" ht="24" x14ac:dyDescent="0.15">
      <c r="B13" s="190"/>
      <c r="C13" s="191"/>
      <c r="D13" s="182"/>
      <c r="E13" s="183"/>
      <c r="F13" s="90" t="s">
        <v>175</v>
      </c>
      <c r="G13" s="46" t="s">
        <v>37</v>
      </c>
      <c r="H13" s="110">
        <v>90</v>
      </c>
      <c r="I13" s="205"/>
      <c r="J13" s="41" t="s">
        <v>176</v>
      </c>
      <c r="N13" s="36">
        <f>+H13/4.5</f>
        <v>20</v>
      </c>
    </row>
    <row r="14" spans="2:15" ht="112.5" x14ac:dyDescent="0.15">
      <c r="B14" s="190"/>
      <c r="C14" s="191"/>
      <c r="D14" s="181" t="s">
        <v>11</v>
      </c>
      <c r="E14" s="185" t="s">
        <v>12</v>
      </c>
      <c r="F14" s="79" t="s">
        <v>144</v>
      </c>
      <c r="G14" s="172" t="s">
        <v>139</v>
      </c>
      <c r="H14" s="174">
        <v>5</v>
      </c>
      <c r="I14" s="168">
        <f>+N14</f>
        <v>10</v>
      </c>
      <c r="J14" s="176" t="s">
        <v>187</v>
      </c>
      <c r="K14" s="211"/>
      <c r="L14" s="212"/>
      <c r="M14" s="123"/>
      <c r="N14" s="1">
        <f>IF(H14&gt;=2,10,IF(H14=1,5,0))</f>
        <v>10</v>
      </c>
    </row>
    <row r="15" spans="2:15" ht="27" customHeight="1" x14ac:dyDescent="0.15">
      <c r="B15" s="190"/>
      <c r="C15" s="191"/>
      <c r="D15" s="182"/>
      <c r="E15" s="186"/>
      <c r="F15" s="107"/>
      <c r="G15" s="173"/>
      <c r="H15" s="175"/>
      <c r="I15" s="169"/>
      <c r="J15" s="177"/>
      <c r="K15" s="211"/>
      <c r="L15" s="212"/>
      <c r="M15" s="123"/>
    </row>
    <row r="16" spans="2:15" ht="27" customHeight="1" x14ac:dyDescent="0.15">
      <c r="B16" s="192"/>
      <c r="C16" s="193"/>
      <c r="D16" s="184"/>
      <c r="E16" s="187"/>
      <c r="F16" s="136" t="s">
        <v>177</v>
      </c>
      <c r="G16" s="129" t="s">
        <v>3</v>
      </c>
      <c r="H16" s="110">
        <v>10</v>
      </c>
      <c r="I16" s="135">
        <f>+N16</f>
        <v>5</v>
      </c>
      <c r="J16" s="41" t="s">
        <v>178</v>
      </c>
      <c r="K16" s="134"/>
      <c r="L16" s="123"/>
      <c r="M16" s="123"/>
      <c r="N16" s="1">
        <f>+H16/2</f>
        <v>5</v>
      </c>
    </row>
    <row r="17" spans="2:16" ht="24.75" thickBot="1" x14ac:dyDescent="0.2">
      <c r="B17" s="179" t="s">
        <v>13</v>
      </c>
      <c r="C17" s="180"/>
      <c r="D17" s="181" t="s">
        <v>14</v>
      </c>
      <c r="E17" s="172" t="s">
        <v>15</v>
      </c>
      <c r="F17" s="43" t="s">
        <v>179</v>
      </c>
      <c r="G17" s="43" t="s">
        <v>110</v>
      </c>
      <c r="H17" s="108">
        <v>15</v>
      </c>
      <c r="I17" s="204">
        <f>+N17+N18</f>
        <v>10</v>
      </c>
      <c r="J17" s="34" t="s">
        <v>180</v>
      </c>
      <c r="N17" s="36">
        <f>+H17/3</f>
        <v>5</v>
      </c>
    </row>
    <row r="18" spans="2:16" ht="57" thickBot="1" x14ac:dyDescent="0.2">
      <c r="B18" s="179"/>
      <c r="C18" s="180"/>
      <c r="D18" s="184"/>
      <c r="E18" s="187"/>
      <c r="F18" s="47" t="s">
        <v>145</v>
      </c>
      <c r="G18" s="47" t="s">
        <v>111</v>
      </c>
      <c r="H18" s="111">
        <v>2</v>
      </c>
      <c r="I18" s="206"/>
      <c r="J18" s="133" t="s">
        <v>156</v>
      </c>
      <c r="K18" s="96"/>
      <c r="L18" s="143" t="s">
        <v>154</v>
      </c>
      <c r="M18" s="124" t="s">
        <v>165</v>
      </c>
      <c r="N18" s="1">
        <f>IF(H18&gt;=2,5,0)</f>
        <v>5</v>
      </c>
    </row>
    <row r="19" spans="2:16" ht="34.5" customHeight="1" x14ac:dyDescent="0.15">
      <c r="B19" s="179"/>
      <c r="C19" s="180"/>
      <c r="D19" s="181" t="s">
        <v>43</v>
      </c>
      <c r="E19" s="185" t="s">
        <v>44</v>
      </c>
      <c r="F19" s="172" t="s">
        <v>160</v>
      </c>
      <c r="G19" s="45" t="s">
        <v>146</v>
      </c>
      <c r="H19" s="112">
        <v>10</v>
      </c>
      <c r="I19" s="204">
        <f>IF(P22&gt;=5,15,IF(P22&gt;=3,10,IF(P22&gt;=1,5,0)))</f>
        <v>15</v>
      </c>
      <c r="J19" s="170" t="s">
        <v>159</v>
      </c>
      <c r="K19" s="97" t="s">
        <v>149</v>
      </c>
      <c r="L19" s="144">
        <f>+N19/100</f>
        <v>1</v>
      </c>
      <c r="M19" s="125">
        <f>+O19</f>
        <v>2</v>
      </c>
      <c r="N19" s="1">
        <f>+H19/$C$5*100</f>
        <v>100</v>
      </c>
      <c r="O19" s="1">
        <f>IF(N19&gt;=50,2,IF(N19&gt;=30,1,0))</f>
        <v>2</v>
      </c>
    </row>
    <row r="20" spans="2:16" ht="34.5" customHeight="1" x14ac:dyDescent="0.15">
      <c r="B20" s="179"/>
      <c r="C20" s="180"/>
      <c r="D20" s="182"/>
      <c r="E20" s="186"/>
      <c r="F20" s="183"/>
      <c r="G20" s="91" t="s">
        <v>147</v>
      </c>
      <c r="H20" s="113">
        <v>10</v>
      </c>
      <c r="I20" s="205"/>
      <c r="J20" s="203"/>
      <c r="K20" s="98" t="s">
        <v>150</v>
      </c>
      <c r="L20" s="145">
        <f>+N20/100</f>
        <v>1</v>
      </c>
      <c r="M20" s="125">
        <f t="shared" ref="M20:M22" si="0">+O20</f>
        <v>2</v>
      </c>
      <c r="N20" s="1">
        <f>+H20/$C$5*100</f>
        <v>100</v>
      </c>
      <c r="O20" s="1">
        <f t="shared" ref="O20" si="1">IF(N20&gt;=50,2,IF(N20&gt;=30,1,0))</f>
        <v>2</v>
      </c>
    </row>
    <row r="21" spans="2:16" ht="34.5" customHeight="1" thickBot="1" x14ac:dyDescent="0.2">
      <c r="B21" s="179"/>
      <c r="C21" s="180"/>
      <c r="D21" s="182"/>
      <c r="E21" s="186"/>
      <c r="F21" s="183"/>
      <c r="G21" s="91" t="s">
        <v>148</v>
      </c>
      <c r="H21" s="113">
        <v>10</v>
      </c>
      <c r="I21" s="205"/>
      <c r="J21" s="203"/>
      <c r="K21" s="99" t="s">
        <v>151</v>
      </c>
      <c r="L21" s="146">
        <f>+N21/100</f>
        <v>1</v>
      </c>
      <c r="M21" s="125">
        <f t="shared" si="0"/>
        <v>2</v>
      </c>
      <c r="N21" s="1">
        <f>+H21/$C$5*100</f>
        <v>100</v>
      </c>
      <c r="O21" s="1">
        <f>IF(N21&gt;=40,2,IF(N21&gt;=20,1,0))</f>
        <v>2</v>
      </c>
    </row>
    <row r="22" spans="2:16" ht="46.5" customHeight="1" thickBot="1" x14ac:dyDescent="0.2">
      <c r="B22" s="179"/>
      <c r="C22" s="180"/>
      <c r="D22" s="184"/>
      <c r="E22" s="187"/>
      <c r="F22" s="173"/>
      <c r="G22" s="47" t="s">
        <v>171</v>
      </c>
      <c r="H22" s="114">
        <v>5</v>
      </c>
      <c r="I22" s="206"/>
      <c r="J22" s="171"/>
      <c r="K22" s="194" t="s">
        <v>166</v>
      </c>
      <c r="L22" s="195"/>
      <c r="M22" s="126">
        <f t="shared" si="0"/>
        <v>5</v>
      </c>
      <c r="N22" s="1">
        <f>+H22</f>
        <v>5</v>
      </c>
      <c r="O22" s="1">
        <f>+N22</f>
        <v>5</v>
      </c>
      <c r="P22" s="1">
        <f>SUM(O19:O22)</f>
        <v>11</v>
      </c>
    </row>
    <row r="23" spans="2:16" ht="74.25" customHeight="1" x14ac:dyDescent="0.15">
      <c r="B23" s="179"/>
      <c r="C23" s="180"/>
      <c r="D23" s="11" t="s">
        <v>16</v>
      </c>
      <c r="E23" s="12" t="s">
        <v>17</v>
      </c>
      <c r="F23" s="48" t="s">
        <v>168</v>
      </c>
      <c r="G23" s="48" t="s">
        <v>157</v>
      </c>
      <c r="H23" s="115">
        <v>5</v>
      </c>
      <c r="I23" s="37">
        <f>IF(H23&gt;=5,15,IF(H23&gt;=3,10,IF(H23&gt;=1,5,0)))</f>
        <v>15</v>
      </c>
      <c r="J23" s="71" t="s">
        <v>164</v>
      </c>
      <c r="K23" s="94"/>
      <c r="L23" s="92"/>
    </row>
    <row r="24" spans="2:16" ht="24.75" thickBot="1" x14ac:dyDescent="0.2">
      <c r="B24" s="179" t="s">
        <v>18</v>
      </c>
      <c r="C24" s="180"/>
      <c r="D24" s="9" t="s">
        <v>19</v>
      </c>
      <c r="E24" s="10" t="s">
        <v>1</v>
      </c>
      <c r="F24" s="44" t="s">
        <v>20</v>
      </c>
      <c r="G24" s="48" t="s">
        <v>112</v>
      </c>
      <c r="H24" s="108">
        <v>1</v>
      </c>
      <c r="I24" s="38">
        <f>IF(H24=1,5,0)</f>
        <v>5</v>
      </c>
      <c r="J24" s="69" t="s">
        <v>45</v>
      </c>
      <c r="K24" s="95"/>
      <c r="L24" s="93"/>
      <c r="M24" s="92"/>
    </row>
    <row r="25" spans="2:16" ht="24.75" thickBot="1" x14ac:dyDescent="0.2">
      <c r="B25" s="179"/>
      <c r="C25" s="180"/>
      <c r="D25" s="13" t="s">
        <v>21</v>
      </c>
      <c r="E25" s="14" t="s">
        <v>22</v>
      </c>
      <c r="F25" s="51" t="s">
        <v>182</v>
      </c>
      <c r="G25" s="49" t="s">
        <v>110</v>
      </c>
      <c r="H25" s="115">
        <v>15</v>
      </c>
      <c r="I25" s="37">
        <f>+H25/3</f>
        <v>5</v>
      </c>
      <c r="J25" s="71" t="s">
        <v>181</v>
      </c>
      <c r="K25" s="95"/>
      <c r="L25" s="100" t="s">
        <v>152</v>
      </c>
      <c r="M25" s="93"/>
    </row>
    <row r="26" spans="2:16" ht="22.5" customHeight="1" thickBot="1" x14ac:dyDescent="0.2">
      <c r="B26" s="179"/>
      <c r="C26" s="180"/>
      <c r="D26" s="11" t="s">
        <v>23</v>
      </c>
      <c r="E26" s="14" t="s">
        <v>47</v>
      </c>
      <c r="F26" s="48" t="s">
        <v>48</v>
      </c>
      <c r="G26" s="48" t="s">
        <v>109</v>
      </c>
      <c r="H26" s="115">
        <v>8</v>
      </c>
      <c r="I26" s="37">
        <f>IF(N26&gt;=30,5,0)</f>
        <v>5</v>
      </c>
      <c r="J26" s="71" t="s">
        <v>46</v>
      </c>
      <c r="K26" s="121" t="s">
        <v>153</v>
      </c>
      <c r="L26" s="122">
        <f>+N26/100</f>
        <v>0.8</v>
      </c>
      <c r="M26" s="127"/>
      <c r="N26" s="1">
        <f>+H26/C5*100</f>
        <v>80</v>
      </c>
    </row>
    <row r="27" spans="2:16" ht="24.75" thickTop="1" x14ac:dyDescent="0.15">
      <c r="B27" s="179"/>
      <c r="C27" s="180"/>
      <c r="D27" s="11" t="s">
        <v>24</v>
      </c>
      <c r="E27" s="14" t="s">
        <v>26</v>
      </c>
      <c r="F27" s="48" t="s">
        <v>129</v>
      </c>
      <c r="G27" s="48" t="s">
        <v>112</v>
      </c>
      <c r="H27" s="115">
        <v>2</v>
      </c>
      <c r="I27" s="38">
        <f>IF(H27=2,5,0)</f>
        <v>5</v>
      </c>
      <c r="J27" s="42" t="s">
        <v>128</v>
      </c>
    </row>
    <row r="28" spans="2:16" ht="24" x14ac:dyDescent="0.15">
      <c r="B28" s="179"/>
      <c r="C28" s="180"/>
      <c r="D28" s="15" t="s">
        <v>25</v>
      </c>
      <c r="E28" s="12" t="s">
        <v>28</v>
      </c>
      <c r="F28" s="48" t="s">
        <v>131</v>
      </c>
      <c r="G28" s="48" t="s">
        <v>112</v>
      </c>
      <c r="H28" s="115">
        <v>1</v>
      </c>
      <c r="I28" s="38">
        <f>IF(H28=1,5,0)</f>
        <v>5</v>
      </c>
      <c r="J28" s="42" t="s">
        <v>45</v>
      </c>
    </row>
    <row r="29" spans="2:16" ht="24" customHeight="1" x14ac:dyDescent="0.15">
      <c r="B29" s="147" t="s">
        <v>29</v>
      </c>
      <c r="C29" s="148"/>
      <c r="D29" s="16" t="s">
        <v>27</v>
      </c>
      <c r="E29" s="10" t="s">
        <v>31</v>
      </c>
      <c r="F29" s="51" t="s">
        <v>113</v>
      </c>
      <c r="G29" s="50" t="s">
        <v>37</v>
      </c>
      <c r="H29" s="115">
        <v>10</v>
      </c>
      <c r="I29" s="37">
        <f>+H29/2</f>
        <v>5</v>
      </c>
      <c r="J29" s="42" t="s">
        <v>49</v>
      </c>
    </row>
    <row r="30" spans="2:16" ht="24" x14ac:dyDescent="0.15">
      <c r="B30" s="149"/>
      <c r="C30" s="150"/>
      <c r="D30" s="15" t="s">
        <v>30</v>
      </c>
      <c r="E30" s="12" t="s">
        <v>33</v>
      </c>
      <c r="F30" s="44" t="s">
        <v>132</v>
      </c>
      <c r="G30" s="48" t="s">
        <v>112</v>
      </c>
      <c r="H30" s="108">
        <v>1</v>
      </c>
      <c r="I30" s="38">
        <f>IF(H30=1,5,0)</f>
        <v>5</v>
      </c>
      <c r="J30" s="34" t="s">
        <v>45</v>
      </c>
    </row>
    <row r="31" spans="2:16" ht="99" customHeight="1" x14ac:dyDescent="0.15">
      <c r="B31" s="149"/>
      <c r="C31" s="150"/>
      <c r="D31" s="153" t="s">
        <v>32</v>
      </c>
      <c r="E31" s="155" t="s">
        <v>34</v>
      </c>
      <c r="F31" s="48" t="s">
        <v>143</v>
      </c>
      <c r="G31" s="48" t="s">
        <v>112</v>
      </c>
      <c r="H31" s="115">
        <v>1</v>
      </c>
      <c r="I31" s="38">
        <f>IF(H31=1,5,0)</f>
        <v>5</v>
      </c>
      <c r="J31" s="42" t="s">
        <v>45</v>
      </c>
    </row>
    <row r="32" spans="2:16" ht="38.25" customHeight="1" x14ac:dyDescent="0.15">
      <c r="B32" s="151"/>
      <c r="C32" s="152"/>
      <c r="D32" s="154"/>
      <c r="E32" s="156"/>
      <c r="F32" s="51" t="s">
        <v>184</v>
      </c>
      <c r="G32" s="157" t="s">
        <v>183</v>
      </c>
      <c r="H32" s="158"/>
      <c r="I32" s="137"/>
      <c r="J32" s="42"/>
    </row>
    <row r="33" spans="2:10" ht="27" customHeight="1" thickBot="1" x14ac:dyDescent="0.2">
      <c r="B33" s="17"/>
      <c r="C33" s="18"/>
      <c r="D33" s="19"/>
      <c r="E33" s="20"/>
      <c r="F33" s="21" t="s">
        <v>35</v>
      </c>
      <c r="G33" s="21"/>
      <c r="H33" s="39"/>
      <c r="I33" s="40">
        <f>ROUNDDOWN(SUM(I8:I31),0)</f>
        <v>169</v>
      </c>
      <c r="J33" s="22" t="s">
        <v>36</v>
      </c>
    </row>
    <row r="34" spans="2:10" ht="27" customHeight="1" x14ac:dyDescent="0.15">
      <c r="B34" s="120" t="s">
        <v>163</v>
      </c>
      <c r="C34" s="72"/>
      <c r="D34" s="73"/>
      <c r="E34" s="74"/>
      <c r="F34" s="75"/>
      <c r="G34" s="75"/>
      <c r="H34" s="76"/>
      <c r="I34" s="78"/>
      <c r="J34" s="75"/>
    </row>
    <row r="35" spans="2:10" ht="27" customHeight="1" x14ac:dyDescent="0.15">
      <c r="B35" s="119"/>
      <c r="C35" s="72"/>
      <c r="D35" s="73"/>
      <c r="E35" s="74"/>
      <c r="F35" s="75"/>
      <c r="G35" s="75"/>
      <c r="H35" s="76"/>
      <c r="I35" s="78"/>
      <c r="J35" s="75"/>
    </row>
    <row r="36" spans="2:10" x14ac:dyDescent="0.15">
      <c r="B36" s="77" t="s">
        <v>138</v>
      </c>
      <c r="D36" s="3"/>
      <c r="E36" s="3"/>
      <c r="F36" s="3"/>
      <c r="G36" s="3"/>
      <c r="H36" s="3"/>
      <c r="I36" s="3"/>
    </row>
    <row r="37" spans="2:10" x14ac:dyDescent="0.15">
      <c r="B37" s="159" t="s">
        <v>137</v>
      </c>
      <c r="C37" s="160"/>
      <c r="D37" s="161"/>
      <c r="E37" s="84" t="s">
        <v>135</v>
      </c>
      <c r="F37" s="85" t="s">
        <v>136</v>
      </c>
      <c r="G37" s="4"/>
      <c r="H37" s="4"/>
    </row>
    <row r="38" spans="2:10" x14ac:dyDescent="0.15">
      <c r="B38" s="162"/>
      <c r="C38" s="163"/>
      <c r="D38" s="164"/>
      <c r="E38" s="118"/>
      <c r="F38" s="118"/>
    </row>
    <row r="39" spans="2:10" x14ac:dyDescent="0.15">
      <c r="B39" s="165"/>
      <c r="C39" s="166"/>
      <c r="D39" s="167"/>
      <c r="E39" s="118"/>
      <c r="F39" s="118"/>
    </row>
    <row r="40" spans="2:10" x14ac:dyDescent="0.15">
      <c r="B40" s="162"/>
      <c r="C40" s="166"/>
      <c r="D40" s="167"/>
      <c r="E40" s="118"/>
      <c r="F40" s="118"/>
    </row>
    <row r="41" spans="2:10" x14ac:dyDescent="0.15">
      <c r="B41" s="162"/>
      <c r="C41" s="166"/>
      <c r="D41" s="167"/>
      <c r="E41" s="118"/>
      <c r="F41" s="118"/>
    </row>
    <row r="42" spans="2:10" x14ac:dyDescent="0.15">
      <c r="B42" s="162"/>
      <c r="C42" s="166"/>
      <c r="D42" s="167"/>
      <c r="E42" s="118"/>
      <c r="F42" s="118"/>
    </row>
  </sheetData>
  <mergeCells count="44">
    <mergeCell ref="C2:D2"/>
    <mergeCell ref="C3:E3"/>
    <mergeCell ref="B7:E7"/>
    <mergeCell ref="B8:C9"/>
    <mergeCell ref="D8:D9"/>
    <mergeCell ref="E8:E9"/>
    <mergeCell ref="J10:J11"/>
    <mergeCell ref="D12:D13"/>
    <mergeCell ref="E12:E13"/>
    <mergeCell ref="I12:I13"/>
    <mergeCell ref="D14:D16"/>
    <mergeCell ref="I8:I9"/>
    <mergeCell ref="B10:C16"/>
    <mergeCell ref="D10:D11"/>
    <mergeCell ref="E10:E11"/>
    <mergeCell ref="I10:I11"/>
    <mergeCell ref="L14:L15"/>
    <mergeCell ref="B17:C23"/>
    <mergeCell ref="D17:D18"/>
    <mergeCell ref="E17:E18"/>
    <mergeCell ref="I17:I18"/>
    <mergeCell ref="D19:D22"/>
    <mergeCell ref="E19:E22"/>
    <mergeCell ref="F19:F22"/>
    <mergeCell ref="I19:I22"/>
    <mergeCell ref="J19:J22"/>
    <mergeCell ref="E14:E16"/>
    <mergeCell ref="G14:G15"/>
    <mergeCell ref="H14:H15"/>
    <mergeCell ref="I14:I15"/>
    <mergeCell ref="J14:J15"/>
    <mergeCell ref="K14:K15"/>
    <mergeCell ref="B42:D42"/>
    <mergeCell ref="K22:L22"/>
    <mergeCell ref="B24:C28"/>
    <mergeCell ref="B29:C32"/>
    <mergeCell ref="D31:D32"/>
    <mergeCell ref="E31:E32"/>
    <mergeCell ref="G32:H32"/>
    <mergeCell ref="B37:D37"/>
    <mergeCell ref="B38:D38"/>
    <mergeCell ref="B39:D39"/>
    <mergeCell ref="B40:D40"/>
    <mergeCell ref="B41:D41"/>
  </mergeCells>
  <phoneticPr fontId="4"/>
  <pageMargins left="0.51181102362204722" right="0.51181102362204722" top="0.55118110236220474" bottom="0.55118110236220474" header="0.31496062992125984" footer="0.31496062992125984"/>
  <pageSetup paperSize="8" scale="73"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E284E6-B43D-451D-9089-254479C88BA4}">
          <x14:formula1>
            <xm:f>算定データ!$B$3:$B$49</xm:f>
          </x14:formula1>
          <xm:sqref>C2:D2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2569-89BB-4383-8A68-A14F6D45B0C3}">
  <dimension ref="A1:Y3"/>
  <sheetViews>
    <sheetView workbookViewId="0">
      <selection activeCell="I34" sqref="I34"/>
    </sheetView>
  </sheetViews>
  <sheetFormatPr defaultRowHeight="13.5" x14ac:dyDescent="0.15"/>
  <sheetData>
    <row r="1" spans="1:25" ht="14.25" thickBot="1" x14ac:dyDescent="0.2">
      <c r="A1" t="s">
        <v>114</v>
      </c>
    </row>
    <row r="2" spans="1:25" ht="28.5" customHeight="1" x14ac:dyDescent="0.15">
      <c r="A2" s="52" t="s">
        <v>116</v>
      </c>
      <c r="B2" s="53" t="s">
        <v>115</v>
      </c>
      <c r="C2" s="53" t="s">
        <v>50</v>
      </c>
      <c r="D2" s="53" t="s">
        <v>117</v>
      </c>
      <c r="E2" s="54" t="s">
        <v>7</v>
      </c>
      <c r="F2" s="55" t="s">
        <v>118</v>
      </c>
      <c r="G2" s="55" t="s">
        <v>0</v>
      </c>
      <c r="H2" s="55" t="s">
        <v>119</v>
      </c>
      <c r="I2" s="56" t="s">
        <v>127</v>
      </c>
      <c r="J2" s="57" t="s">
        <v>15</v>
      </c>
      <c r="K2" s="57" t="s">
        <v>120</v>
      </c>
      <c r="L2" s="57" t="s">
        <v>17</v>
      </c>
      <c r="M2" s="57" t="s">
        <v>1</v>
      </c>
      <c r="N2" s="57" t="s">
        <v>22</v>
      </c>
      <c r="O2" s="57" t="s">
        <v>2</v>
      </c>
      <c r="P2" s="57" t="s">
        <v>121</v>
      </c>
      <c r="Q2" s="57" t="s">
        <v>122</v>
      </c>
      <c r="R2" s="57" t="s">
        <v>28</v>
      </c>
      <c r="S2" s="57" t="s">
        <v>31</v>
      </c>
      <c r="T2" s="57" t="s">
        <v>33</v>
      </c>
      <c r="U2" s="57" t="s">
        <v>34</v>
      </c>
      <c r="V2" s="56" t="s">
        <v>126</v>
      </c>
      <c r="W2" s="58" t="s">
        <v>123</v>
      </c>
      <c r="X2" s="58" t="s">
        <v>124</v>
      </c>
      <c r="Y2" s="59" t="s">
        <v>125</v>
      </c>
    </row>
    <row r="3" spans="1:25" ht="14.25" thickBot="1" x14ac:dyDescent="0.2">
      <c r="A3" s="60">
        <f>+事業所認定調査票!C2</f>
        <v>0</v>
      </c>
      <c r="B3" s="61">
        <f>+事業所認定調査票!C3</f>
        <v>0</v>
      </c>
      <c r="C3" s="61">
        <f>+事業所認定調査票!C4</f>
        <v>0</v>
      </c>
      <c r="D3" s="61">
        <f>+事業所認定調査票!C5</f>
        <v>0</v>
      </c>
      <c r="E3" s="65">
        <f>+事業所認定調査票!I8</f>
        <v>0</v>
      </c>
      <c r="F3" s="61" t="e">
        <f>+事業所認定調査票!I10</f>
        <v>#N/A</v>
      </c>
      <c r="G3" s="62" t="e">
        <f>+事業所認定調査票!I12</f>
        <v>#DIV/0!</v>
      </c>
      <c r="H3" s="61">
        <f>+事業所認定調査票!I14</f>
        <v>0</v>
      </c>
      <c r="I3" s="63">
        <f>+事業所認定調査票!K14</f>
        <v>0</v>
      </c>
      <c r="J3" s="62">
        <f>+事業所認定調査票!I17</f>
        <v>0</v>
      </c>
      <c r="K3" s="61" t="e">
        <f>+事業所認定調査票!I19</f>
        <v>#DIV/0!</v>
      </c>
      <c r="L3" s="61">
        <f>+事業所認定調査票!I23</f>
        <v>0</v>
      </c>
      <c r="M3" s="61">
        <f>+事業所認定調査票!I24</f>
        <v>0</v>
      </c>
      <c r="N3" s="62">
        <f>+事業所認定調査票!I25</f>
        <v>0</v>
      </c>
      <c r="O3" s="61" t="e">
        <f>+事業所認定調査票!I26</f>
        <v>#DIV/0!</v>
      </c>
      <c r="P3" s="61" t="e">
        <f>+事業所認定調査票!#REF!</f>
        <v>#REF!</v>
      </c>
      <c r="Q3" s="61">
        <f>+事業所認定調査票!I27</f>
        <v>0</v>
      </c>
      <c r="R3" s="61">
        <f>+事業所認定調査票!I28</f>
        <v>0</v>
      </c>
      <c r="S3" s="62">
        <f>+事業所認定調査票!I29</f>
        <v>0</v>
      </c>
      <c r="T3" s="61">
        <f>+事業所認定調査票!I30</f>
        <v>0</v>
      </c>
      <c r="U3" s="61">
        <f>+事業所認定調査票!I31</f>
        <v>0</v>
      </c>
      <c r="V3" s="63" t="e">
        <f>+事業所認定調査票!I33</f>
        <v>#N/A</v>
      </c>
      <c r="W3" s="61">
        <f>+事業所認定調査票!H10</f>
        <v>0</v>
      </c>
      <c r="X3" s="61">
        <f>+事業所認定調査票!H11</f>
        <v>0</v>
      </c>
      <c r="Y3" s="64" t="e">
        <f>+事業所認定調査票!#REF!</f>
        <v>#REF!</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A78A0-0F52-4AF5-8400-0A34FEC42AA8}">
  <dimension ref="B1:E50"/>
  <sheetViews>
    <sheetView topLeftCell="A16" workbookViewId="0">
      <selection activeCell="C2" sqref="C2"/>
    </sheetView>
  </sheetViews>
  <sheetFormatPr defaultRowHeight="13.5" x14ac:dyDescent="0.15"/>
  <cols>
    <col min="1" max="1" width="3" customWidth="1"/>
  </cols>
  <sheetData>
    <row r="1" spans="2:4" x14ac:dyDescent="0.15">
      <c r="C1" s="138" t="s">
        <v>197</v>
      </c>
      <c r="D1" s="138" t="s">
        <v>196</v>
      </c>
    </row>
    <row r="2" spans="2:4" x14ac:dyDescent="0.15">
      <c r="B2" t="s">
        <v>55</v>
      </c>
      <c r="C2" s="138" t="s">
        <v>56</v>
      </c>
      <c r="D2" s="138" t="s">
        <v>57</v>
      </c>
    </row>
    <row r="3" spans="2:4" x14ac:dyDescent="0.15">
      <c r="B3" t="s">
        <v>58</v>
      </c>
      <c r="C3" s="32">
        <v>87766</v>
      </c>
      <c r="D3" s="32">
        <v>1010</v>
      </c>
    </row>
    <row r="4" spans="2:4" x14ac:dyDescent="0.15">
      <c r="B4" t="s">
        <v>59</v>
      </c>
      <c r="C4" s="32">
        <v>76407</v>
      </c>
      <c r="D4" s="32">
        <v>953</v>
      </c>
    </row>
    <row r="5" spans="2:4" x14ac:dyDescent="0.15">
      <c r="B5" t="s">
        <v>60</v>
      </c>
      <c r="C5" s="32">
        <v>88630</v>
      </c>
      <c r="D5" s="32">
        <v>952</v>
      </c>
    </row>
    <row r="6" spans="2:4" x14ac:dyDescent="0.15">
      <c r="B6" t="s">
        <v>61</v>
      </c>
      <c r="C6" s="32">
        <v>81276</v>
      </c>
      <c r="D6" s="32">
        <v>973</v>
      </c>
    </row>
    <row r="7" spans="2:4" x14ac:dyDescent="0.15">
      <c r="B7" t="s">
        <v>62</v>
      </c>
      <c r="C7" s="32">
        <v>76997</v>
      </c>
      <c r="D7" s="32">
        <v>951</v>
      </c>
    </row>
    <row r="8" spans="2:4" x14ac:dyDescent="0.15">
      <c r="B8" t="s">
        <v>63</v>
      </c>
      <c r="C8" s="32">
        <v>88005</v>
      </c>
      <c r="D8" s="32">
        <v>955</v>
      </c>
    </row>
    <row r="9" spans="2:4" x14ac:dyDescent="0.15">
      <c r="B9" t="s">
        <v>64</v>
      </c>
      <c r="C9" s="32">
        <v>81220</v>
      </c>
      <c r="D9" s="32">
        <v>955</v>
      </c>
    </row>
    <row r="10" spans="2:4" x14ac:dyDescent="0.15">
      <c r="B10" t="s">
        <v>162</v>
      </c>
      <c r="C10" s="32">
        <v>85056</v>
      </c>
      <c r="D10" s="32">
        <v>1005</v>
      </c>
    </row>
    <row r="11" spans="2:4" x14ac:dyDescent="0.15">
      <c r="B11" t="s">
        <v>65</v>
      </c>
      <c r="C11" s="32">
        <v>78788</v>
      </c>
      <c r="D11" s="32">
        <v>1004</v>
      </c>
    </row>
    <row r="12" spans="2:4" x14ac:dyDescent="0.15">
      <c r="B12" t="s">
        <v>66</v>
      </c>
      <c r="C12" s="32">
        <v>79546</v>
      </c>
      <c r="D12" s="32">
        <v>985</v>
      </c>
    </row>
    <row r="13" spans="2:4" x14ac:dyDescent="0.15">
      <c r="B13" t="s">
        <v>67</v>
      </c>
      <c r="C13" s="32">
        <v>85331</v>
      </c>
      <c r="D13" s="32">
        <v>1078</v>
      </c>
    </row>
    <row r="14" spans="2:4" x14ac:dyDescent="0.15">
      <c r="B14" t="s">
        <v>68</v>
      </c>
      <c r="C14" s="32">
        <v>78197</v>
      </c>
      <c r="D14" s="32">
        <v>1076</v>
      </c>
    </row>
    <row r="15" spans="2:4" x14ac:dyDescent="0.15">
      <c r="B15" t="s">
        <v>69</v>
      </c>
      <c r="C15" s="32">
        <v>106498</v>
      </c>
      <c r="D15" s="32">
        <v>1163</v>
      </c>
    </row>
    <row r="16" spans="2:4" x14ac:dyDescent="0.15">
      <c r="B16" t="s">
        <v>70</v>
      </c>
      <c r="C16" s="32">
        <v>94395</v>
      </c>
      <c r="D16" s="32">
        <v>1162</v>
      </c>
    </row>
    <row r="17" spans="2:4" x14ac:dyDescent="0.15">
      <c r="B17" t="s">
        <v>71</v>
      </c>
      <c r="C17" s="32">
        <v>80963</v>
      </c>
      <c r="D17" s="32">
        <v>985</v>
      </c>
    </row>
    <row r="18" spans="2:4" x14ac:dyDescent="0.15">
      <c r="B18" t="s">
        <v>72</v>
      </c>
      <c r="C18" s="32">
        <v>80054</v>
      </c>
      <c r="D18" s="32">
        <v>998</v>
      </c>
    </row>
    <row r="19" spans="2:4" x14ac:dyDescent="0.15">
      <c r="B19" t="s">
        <v>73</v>
      </c>
      <c r="C19" s="32">
        <v>82036</v>
      </c>
      <c r="D19" s="32">
        <v>984</v>
      </c>
    </row>
    <row r="20" spans="2:4" x14ac:dyDescent="0.15">
      <c r="B20" t="s">
        <v>74</v>
      </c>
      <c r="C20" s="32">
        <v>95522</v>
      </c>
      <c r="D20" s="32">
        <v>984</v>
      </c>
    </row>
    <row r="21" spans="2:4" x14ac:dyDescent="0.15">
      <c r="B21" t="s">
        <v>75</v>
      </c>
      <c r="C21" s="32">
        <v>81021</v>
      </c>
      <c r="D21" s="32">
        <v>988</v>
      </c>
    </row>
    <row r="22" spans="2:4" x14ac:dyDescent="0.15">
      <c r="B22" t="s">
        <v>76</v>
      </c>
      <c r="C22" s="32">
        <v>89781</v>
      </c>
      <c r="D22" s="32">
        <v>998</v>
      </c>
    </row>
    <row r="23" spans="2:4" x14ac:dyDescent="0.15">
      <c r="B23" t="s">
        <v>77</v>
      </c>
      <c r="C23" s="32">
        <v>87120</v>
      </c>
      <c r="D23" s="32">
        <v>1001</v>
      </c>
    </row>
    <row r="24" spans="2:4" x14ac:dyDescent="0.15">
      <c r="B24" t="s">
        <v>78</v>
      </c>
      <c r="C24" s="32">
        <v>85647</v>
      </c>
      <c r="D24" s="32">
        <v>1034</v>
      </c>
    </row>
    <row r="25" spans="2:4" x14ac:dyDescent="0.15">
      <c r="B25" t="s">
        <v>79</v>
      </c>
      <c r="C25" s="32">
        <v>85738</v>
      </c>
      <c r="D25" s="32">
        <v>1077</v>
      </c>
    </row>
    <row r="26" spans="2:4" x14ac:dyDescent="0.15">
      <c r="B26" t="s">
        <v>80</v>
      </c>
      <c r="C26" s="32">
        <v>83539</v>
      </c>
      <c r="D26" s="32">
        <v>1023</v>
      </c>
    </row>
    <row r="27" spans="2:4" x14ac:dyDescent="0.15">
      <c r="B27" t="s">
        <v>81</v>
      </c>
      <c r="C27" s="32">
        <v>88765</v>
      </c>
      <c r="D27" s="32">
        <v>1017</v>
      </c>
    </row>
    <row r="28" spans="2:4" x14ac:dyDescent="0.15">
      <c r="B28" t="s">
        <v>82</v>
      </c>
      <c r="C28" s="32">
        <v>93031</v>
      </c>
      <c r="D28" s="32">
        <v>1058</v>
      </c>
    </row>
    <row r="29" spans="2:4" x14ac:dyDescent="0.15">
      <c r="B29" t="s">
        <v>83</v>
      </c>
      <c r="C29" s="32">
        <v>89367</v>
      </c>
      <c r="D29" s="32">
        <v>1114</v>
      </c>
    </row>
    <row r="30" spans="2:4" x14ac:dyDescent="0.15">
      <c r="B30" t="s">
        <v>84</v>
      </c>
      <c r="C30" s="32">
        <v>89142</v>
      </c>
      <c r="D30" s="32">
        <v>1052</v>
      </c>
    </row>
    <row r="31" spans="2:4" x14ac:dyDescent="0.15">
      <c r="B31" t="s">
        <v>85</v>
      </c>
      <c r="C31" s="32">
        <v>84547</v>
      </c>
      <c r="D31" s="32">
        <v>986</v>
      </c>
    </row>
    <row r="32" spans="2:4" x14ac:dyDescent="0.15">
      <c r="B32" t="s">
        <v>86</v>
      </c>
      <c r="C32" s="32">
        <v>99352</v>
      </c>
      <c r="D32" s="32">
        <v>980</v>
      </c>
    </row>
    <row r="33" spans="2:4" x14ac:dyDescent="0.15">
      <c r="B33" t="s">
        <v>87</v>
      </c>
      <c r="C33" s="32">
        <v>87917</v>
      </c>
      <c r="D33" s="32">
        <v>957</v>
      </c>
    </row>
    <row r="34" spans="2:4" x14ac:dyDescent="0.15">
      <c r="B34" t="s">
        <v>88</v>
      </c>
      <c r="C34" s="32">
        <v>103724</v>
      </c>
      <c r="D34" s="32">
        <v>962</v>
      </c>
    </row>
    <row r="35" spans="2:4" x14ac:dyDescent="0.15">
      <c r="B35" t="s">
        <v>89</v>
      </c>
      <c r="C35" s="32">
        <v>90284</v>
      </c>
      <c r="D35" s="32">
        <v>982</v>
      </c>
    </row>
    <row r="36" spans="2:4" x14ac:dyDescent="0.15">
      <c r="B36" t="s">
        <v>90</v>
      </c>
      <c r="C36" s="32">
        <v>102410</v>
      </c>
      <c r="D36" s="32">
        <v>1020</v>
      </c>
    </row>
    <row r="37" spans="2:4" x14ac:dyDescent="0.15">
      <c r="B37" t="s">
        <v>91</v>
      </c>
      <c r="C37" s="32">
        <v>85179</v>
      </c>
      <c r="D37" s="32">
        <v>979</v>
      </c>
    </row>
    <row r="38" spans="2:4" x14ac:dyDescent="0.15">
      <c r="B38" t="s">
        <v>92</v>
      </c>
      <c r="C38" s="32">
        <v>79381</v>
      </c>
      <c r="D38" s="32">
        <v>980</v>
      </c>
    </row>
    <row r="39" spans="2:4" x14ac:dyDescent="0.15">
      <c r="B39" t="s">
        <v>93</v>
      </c>
      <c r="C39" s="32">
        <v>78611</v>
      </c>
      <c r="D39" s="32">
        <v>970</v>
      </c>
    </row>
    <row r="40" spans="2:4" x14ac:dyDescent="0.15">
      <c r="B40" t="s">
        <v>94</v>
      </c>
      <c r="C40" s="32">
        <v>80860</v>
      </c>
      <c r="D40" s="32">
        <v>956</v>
      </c>
    </row>
    <row r="41" spans="2:4" x14ac:dyDescent="0.15">
      <c r="B41" t="s">
        <v>95</v>
      </c>
      <c r="C41" s="32">
        <v>99123</v>
      </c>
      <c r="D41" s="32">
        <v>952</v>
      </c>
    </row>
    <row r="42" spans="2:4" x14ac:dyDescent="0.15">
      <c r="B42" t="s">
        <v>96</v>
      </c>
      <c r="C42" s="32">
        <v>85333</v>
      </c>
      <c r="D42" s="32">
        <v>992</v>
      </c>
    </row>
    <row r="43" spans="2:4" x14ac:dyDescent="0.15">
      <c r="B43" t="s">
        <v>97</v>
      </c>
      <c r="C43" s="32">
        <v>91708</v>
      </c>
      <c r="D43" s="32">
        <v>956</v>
      </c>
    </row>
    <row r="44" spans="2:4" x14ac:dyDescent="0.15">
      <c r="B44" t="s">
        <v>161</v>
      </c>
      <c r="C44" s="32">
        <v>96744</v>
      </c>
      <c r="D44" s="32">
        <v>953</v>
      </c>
    </row>
    <row r="45" spans="2:4" x14ac:dyDescent="0.15">
      <c r="B45" t="s">
        <v>98</v>
      </c>
      <c r="C45" s="32">
        <v>83220</v>
      </c>
      <c r="D45" s="32">
        <v>952</v>
      </c>
    </row>
    <row r="46" spans="2:4" x14ac:dyDescent="0.15">
      <c r="B46" t="s">
        <v>99</v>
      </c>
      <c r="C46" s="32">
        <v>95511</v>
      </c>
      <c r="D46" s="32">
        <v>954</v>
      </c>
    </row>
    <row r="47" spans="2:4" x14ac:dyDescent="0.15">
      <c r="B47" t="s">
        <v>100</v>
      </c>
      <c r="C47" s="32">
        <v>74967</v>
      </c>
      <c r="D47" s="32">
        <v>952</v>
      </c>
    </row>
    <row r="48" spans="2:4" x14ac:dyDescent="0.15">
      <c r="B48" t="s">
        <v>101</v>
      </c>
      <c r="C48" s="32">
        <v>80117</v>
      </c>
      <c r="D48" s="32">
        <v>953</v>
      </c>
    </row>
    <row r="49" spans="2:5" x14ac:dyDescent="0.15">
      <c r="B49" t="s">
        <v>102</v>
      </c>
      <c r="C49" s="32">
        <v>78438</v>
      </c>
      <c r="D49" s="32">
        <v>952</v>
      </c>
    </row>
    <row r="50" spans="2:5" x14ac:dyDescent="0.15">
      <c r="B50" t="s">
        <v>103</v>
      </c>
      <c r="C50" s="32">
        <v>86752</v>
      </c>
      <c r="D50" s="32">
        <v>1055</v>
      </c>
      <c r="E50" t="s">
        <v>188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事業所認定調査票</vt:lpstr>
      <vt:lpstr>回答記入例</vt:lpstr>
      <vt:lpstr>集計データ</vt:lpstr>
      <vt:lpstr>算定データ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岩渕祐二</dc:creator>
  <cp:lastModifiedBy>祐二 岩渕</cp:lastModifiedBy>
  <cp:lastPrinted>2025-10-31T05:48:53Z</cp:lastPrinted>
  <dcterms:created xsi:type="dcterms:W3CDTF">2021-11-10T11:45:19Z</dcterms:created>
  <dcterms:modified xsi:type="dcterms:W3CDTF">2025-10-31T06:20:31Z</dcterms:modified>
</cp:coreProperties>
</file>